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ninap\Documents\Práce\6_rok 2024\2024_01 Boa Projekt - Byty MČ\17_Radlická 2070\3_rozpočet\"/>
    </mc:Choice>
  </mc:AlternateContent>
  <xr:revisionPtr revIDLastSave="0" documentId="8_{04E8B985-441E-4876-840B-69DA0F0D4676}" xr6:coauthVersionLast="47" xr6:coauthVersionMax="47" xr10:uidLastSave="{00000000-0000-0000-0000-000000000000}"/>
  <bookViews>
    <workbookView xWindow="28680" yWindow="-120" windowWidth="29040" windowHeight="15840" tabRatio="772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VYT - Vytápění" sheetId="5" r:id="rId5"/>
    <sheet name="ZTP - Plynovod" sheetId="6" r:id="rId6"/>
    <sheet name="EL - Elektroinstalace" sheetId="7" r:id="rId7"/>
    <sheet name="VRN - Vedlejší rozpočtové..." sheetId="8" r:id="rId8"/>
    <sheet name="Pokyny pro vyplnění" sheetId="9" r:id="rId9"/>
  </sheets>
  <definedNames>
    <definedName name="_xlnm._FilterDatabase" localSheetId="1" hidden="1">'ARS - Stavební část'!$C$106:$K$897</definedName>
    <definedName name="_xlnm._FilterDatabase" localSheetId="6" hidden="1">'EL - Elektroinstalace'!$C$85:$K$128</definedName>
    <definedName name="_xlnm._FilterDatabase" localSheetId="7" hidden="1">'VRN - Vedlejší rozpočtové...'!$C$84:$K$110</definedName>
    <definedName name="_xlnm._FilterDatabase" localSheetId="4" hidden="1">'VYT - Vytápění'!$C$89:$K$154</definedName>
    <definedName name="_xlnm._FilterDatabase" localSheetId="3" hidden="1">'VZT - Vzduchotechnika'!$C$85:$K$104</definedName>
    <definedName name="_xlnm._FilterDatabase" localSheetId="2" hidden="1">'ZTI - Zdravotně technické...'!$C$88:$K$124</definedName>
    <definedName name="_xlnm._FilterDatabase" localSheetId="5" hidden="1">'ZTP - Plynovod'!$C$88:$K$105</definedName>
    <definedName name="_xlnm.Print_Titles" localSheetId="1">'ARS - Stavební část'!$106:$106</definedName>
    <definedName name="_xlnm.Print_Titles" localSheetId="6">'EL - Elektroinstalace'!$85:$85</definedName>
    <definedName name="_xlnm.Print_Titles" localSheetId="0">'Rekapitulace stavby'!$54:$54</definedName>
    <definedName name="_xlnm.Print_Titles" localSheetId="7">'VRN - Vedlejší rozpočtové...'!$84:$84</definedName>
    <definedName name="_xlnm.Print_Titles" localSheetId="4">'VYT - Vytápění'!$89:$89</definedName>
    <definedName name="_xlnm.Print_Titles" localSheetId="3">'VZT - Vzduchotechnika'!$85:$85</definedName>
    <definedName name="_xlnm.Print_Titles" localSheetId="2">'ZTI - Zdravotně technické...'!$88:$88</definedName>
    <definedName name="_xlnm.Print_Titles" localSheetId="5">'ZTP - Plynovod'!$88:$88</definedName>
    <definedName name="_xlnm.Print_Area" localSheetId="1">'ARS - Stavební část'!$C$4:$J$41,'ARS - Stavební část'!$C$47:$J$86,'ARS - Stavební část'!$C$92:$K$897</definedName>
    <definedName name="_xlnm.Print_Area" localSheetId="6">'EL - Elektroinstalace'!$C$4:$J$41,'EL - Elektroinstalace'!$C$47:$J$65,'EL - Elektroinstalace'!$C$71:$K$128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stavby'!$C$44:$AQ$65</definedName>
    <definedName name="_xlnm.Print_Area" localSheetId="7">'VRN - Vedlejší rozpočtové...'!$C$4:$J$39,'VRN - Vedlejší rozpočtové...'!$C$45:$J$66,'VRN - Vedlejší rozpočtové...'!$C$72:$K$110</definedName>
    <definedName name="_xlnm.Print_Area" localSheetId="4">'VYT - Vytápění'!$C$4:$J$41,'VYT - Vytápění'!$C$47:$J$69,'VYT - Vytápění'!$C$75:$K$154</definedName>
    <definedName name="_xlnm.Print_Area" localSheetId="3">'VZT - Vzduchotechnika'!$C$4:$J$41,'VZT - Vzduchotechnika'!$C$47:$J$65,'VZT - Vzduchotechnika'!$C$71:$K$104</definedName>
    <definedName name="_xlnm.Print_Area" localSheetId="2">'ZTI - Zdravotně technické...'!$C$4:$J$41,'ZTI - Zdravotně technické...'!$C$47:$J$68,'ZTI - Zdravotně technické...'!$C$74:$K$124</definedName>
    <definedName name="_xlnm.Print_Area" localSheetId="5">'ZTP - Plynovod'!$C$4:$J$41,'ZTP - Plynovod'!$C$47:$J$68,'ZTP - Plynovod'!$C$74:$K$105</definedName>
  </definedNames>
  <calcPr calcId="191029"/>
</workbook>
</file>

<file path=xl/calcChain.xml><?xml version="1.0" encoding="utf-8"?>
<calcChain xmlns="http://schemas.openxmlformats.org/spreadsheetml/2006/main">
  <c r="AQ63" i="1" l="1"/>
  <c r="AQ62" i="1"/>
  <c r="AQ61" i="1"/>
  <c r="AQ59" i="1"/>
  <c r="AQ58" i="1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124" i="7"/>
  <c r="V125" i="7"/>
  <c r="V126" i="7"/>
  <c r="V127" i="7"/>
  <c r="V128" i="7"/>
  <c r="V87" i="7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90" i="6"/>
  <c r="U89" i="6" s="1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138" i="5"/>
  <c r="V139" i="5"/>
  <c r="V140" i="5"/>
  <c r="V141" i="5"/>
  <c r="V142" i="5"/>
  <c r="V143" i="5"/>
  <c r="V144" i="5"/>
  <c r="V145" i="5"/>
  <c r="V146" i="5"/>
  <c r="V147" i="5"/>
  <c r="V148" i="5"/>
  <c r="V149" i="5"/>
  <c r="V150" i="5"/>
  <c r="V151" i="5"/>
  <c r="V152" i="5"/>
  <c r="V153" i="5"/>
  <c r="V154" i="5"/>
  <c r="V91" i="5"/>
  <c r="U90" i="5" s="1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87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90" i="3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108" i="2"/>
  <c r="U86" i="7" l="1"/>
  <c r="U89" i="3"/>
  <c r="U107" i="2"/>
  <c r="J37" i="8" l="1"/>
  <c r="J36" i="8"/>
  <c r="AY64" i="1" s="1"/>
  <c r="J35" i="8"/>
  <c r="AX64" i="1" s="1"/>
  <c r="BI109" i="8"/>
  <c r="BH109" i="8"/>
  <c r="BG109" i="8"/>
  <c r="BE109" i="8"/>
  <c r="T109" i="8"/>
  <c r="R109" i="8"/>
  <c r="P109" i="8"/>
  <c r="BI108" i="8"/>
  <c r="BH108" i="8"/>
  <c r="BG108" i="8"/>
  <c r="BE108" i="8"/>
  <c r="T108" i="8"/>
  <c r="R108" i="8"/>
  <c r="P108" i="8"/>
  <c r="BI106" i="8"/>
  <c r="BH106" i="8"/>
  <c r="BG106" i="8"/>
  <c r="BE106" i="8"/>
  <c r="T106" i="8"/>
  <c r="R106" i="8"/>
  <c r="P106" i="8"/>
  <c r="BI102" i="8"/>
  <c r="BH102" i="8"/>
  <c r="BG102" i="8"/>
  <c r="BE102" i="8"/>
  <c r="T102" i="8"/>
  <c r="T101" i="8" s="1"/>
  <c r="R102" i="8"/>
  <c r="R101" i="8" s="1"/>
  <c r="P102" i="8"/>
  <c r="P101" i="8"/>
  <c r="BI99" i="8"/>
  <c r="BH99" i="8"/>
  <c r="BG99" i="8"/>
  <c r="BE99" i="8"/>
  <c r="T99" i="8"/>
  <c r="T98" i="8" s="1"/>
  <c r="R99" i="8"/>
  <c r="R98" i="8"/>
  <c r="P99" i="8"/>
  <c r="P98" i="8"/>
  <c r="BI96" i="8"/>
  <c r="BH96" i="8"/>
  <c r="BG96" i="8"/>
  <c r="BE96" i="8"/>
  <c r="T96" i="8"/>
  <c r="R96" i="8"/>
  <c r="P96" i="8"/>
  <c r="BI94" i="8"/>
  <c r="BH94" i="8"/>
  <c r="BG94" i="8"/>
  <c r="BE94" i="8"/>
  <c r="T94" i="8"/>
  <c r="R94" i="8"/>
  <c r="P94" i="8"/>
  <c r="BI91" i="8"/>
  <c r="BH91" i="8"/>
  <c r="BG91" i="8"/>
  <c r="BE91" i="8"/>
  <c r="T91" i="8"/>
  <c r="R91" i="8"/>
  <c r="P91" i="8"/>
  <c r="BI88" i="8"/>
  <c r="BH88" i="8"/>
  <c r="BG88" i="8"/>
  <c r="BE88" i="8"/>
  <c r="T88" i="8"/>
  <c r="R88" i="8"/>
  <c r="P88" i="8"/>
  <c r="J81" i="8"/>
  <c r="F81" i="8"/>
  <c r="F79" i="8"/>
  <c r="E77" i="8"/>
  <c r="J54" i="8"/>
  <c r="F54" i="8"/>
  <c r="F52" i="8"/>
  <c r="E50" i="8"/>
  <c r="J24" i="8"/>
  <c r="E24" i="8"/>
  <c r="J82" i="8" s="1"/>
  <c r="J23" i="8"/>
  <c r="J18" i="8"/>
  <c r="E18" i="8"/>
  <c r="F55" i="8" s="1"/>
  <c r="J17" i="8"/>
  <c r="J12" i="8"/>
  <c r="J52" i="8" s="1"/>
  <c r="E7" i="8"/>
  <c r="E48" i="8" s="1"/>
  <c r="J39" i="7"/>
  <c r="J38" i="7"/>
  <c r="AY63" i="1"/>
  <c r="J37" i="7"/>
  <c r="AX63" i="1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BI120" i="7"/>
  <c r="BH120" i="7"/>
  <c r="BG120" i="7"/>
  <c r="BE120" i="7"/>
  <c r="T120" i="7"/>
  <c r="R120" i="7"/>
  <c r="P120" i="7"/>
  <c r="BI119" i="7"/>
  <c r="BH119" i="7"/>
  <c r="BG119" i="7"/>
  <c r="BE119" i="7"/>
  <c r="T119" i="7"/>
  <c r="R119" i="7"/>
  <c r="P119" i="7"/>
  <c r="BI118" i="7"/>
  <c r="BH118" i="7"/>
  <c r="BG118" i="7"/>
  <c r="BE118" i="7"/>
  <c r="T118" i="7"/>
  <c r="R118" i="7"/>
  <c r="P118" i="7"/>
  <c r="BI117" i="7"/>
  <c r="BH117" i="7"/>
  <c r="BG117" i="7"/>
  <c r="BE117" i="7"/>
  <c r="T117" i="7"/>
  <c r="R117" i="7"/>
  <c r="P117" i="7"/>
  <c r="BI116" i="7"/>
  <c r="BH116" i="7"/>
  <c r="BG116" i="7"/>
  <c r="BE116" i="7"/>
  <c r="T116" i="7"/>
  <c r="R116" i="7"/>
  <c r="P116" i="7"/>
  <c r="BI115" i="7"/>
  <c r="BH115" i="7"/>
  <c r="BG115" i="7"/>
  <c r="BE115" i="7"/>
  <c r="T115" i="7"/>
  <c r="R115" i="7"/>
  <c r="P115" i="7"/>
  <c r="BI114" i="7"/>
  <c r="BH114" i="7"/>
  <c r="BG114" i="7"/>
  <c r="BE114" i="7"/>
  <c r="T114" i="7"/>
  <c r="R114" i="7"/>
  <c r="P114" i="7"/>
  <c r="BI113" i="7"/>
  <c r="BH113" i="7"/>
  <c r="BG113" i="7"/>
  <c r="BE113" i="7"/>
  <c r="T113" i="7"/>
  <c r="R113" i="7"/>
  <c r="P113" i="7"/>
  <c r="BI112" i="7"/>
  <c r="BH112" i="7"/>
  <c r="BG112" i="7"/>
  <c r="BE112" i="7"/>
  <c r="T112" i="7"/>
  <c r="R112" i="7"/>
  <c r="P112" i="7"/>
  <c r="BI111" i="7"/>
  <c r="BH111" i="7"/>
  <c r="BG111" i="7"/>
  <c r="BE111" i="7"/>
  <c r="T111" i="7"/>
  <c r="R111" i="7"/>
  <c r="P111" i="7"/>
  <c r="BI110" i="7"/>
  <c r="BH110" i="7"/>
  <c r="BG110" i="7"/>
  <c r="BE110" i="7"/>
  <c r="T110" i="7"/>
  <c r="R110" i="7"/>
  <c r="P110" i="7"/>
  <c r="BI109" i="7"/>
  <c r="BH109" i="7"/>
  <c r="BG109" i="7"/>
  <c r="BE109" i="7"/>
  <c r="T109" i="7"/>
  <c r="R109" i="7"/>
  <c r="P109" i="7"/>
  <c r="BI108" i="7"/>
  <c r="BH108" i="7"/>
  <c r="BG108" i="7"/>
  <c r="BE108" i="7"/>
  <c r="T108" i="7"/>
  <c r="R108" i="7"/>
  <c r="P108" i="7"/>
  <c r="BI107" i="7"/>
  <c r="BH107" i="7"/>
  <c r="BG107" i="7"/>
  <c r="BE107" i="7"/>
  <c r="T107" i="7"/>
  <c r="R107" i="7"/>
  <c r="P107" i="7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4" i="7"/>
  <c r="BH104" i="7"/>
  <c r="BG104" i="7"/>
  <c r="BE104" i="7"/>
  <c r="T104" i="7"/>
  <c r="R104" i="7"/>
  <c r="P104" i="7"/>
  <c r="BI103" i="7"/>
  <c r="BH103" i="7"/>
  <c r="BG103" i="7"/>
  <c r="BE103" i="7"/>
  <c r="T103" i="7"/>
  <c r="R103" i="7"/>
  <c r="P103" i="7"/>
  <c r="BI102" i="7"/>
  <c r="BH102" i="7"/>
  <c r="BG102" i="7"/>
  <c r="BE102" i="7"/>
  <c r="T102" i="7"/>
  <c r="R102" i="7"/>
  <c r="P102" i="7"/>
  <c r="BI101" i="7"/>
  <c r="BH101" i="7"/>
  <c r="BG101" i="7"/>
  <c r="BE101" i="7"/>
  <c r="T101" i="7"/>
  <c r="R101" i="7"/>
  <c r="P101" i="7"/>
  <c r="BI100" i="7"/>
  <c r="BH100" i="7"/>
  <c r="BG100" i="7"/>
  <c r="BE100" i="7"/>
  <c r="T100" i="7"/>
  <c r="R100" i="7"/>
  <c r="P100" i="7"/>
  <c r="BI99" i="7"/>
  <c r="BH99" i="7"/>
  <c r="BG99" i="7"/>
  <c r="BE99" i="7"/>
  <c r="T99" i="7"/>
  <c r="R99" i="7"/>
  <c r="P99" i="7"/>
  <c r="BI98" i="7"/>
  <c r="BH98" i="7"/>
  <c r="BG98" i="7"/>
  <c r="BE98" i="7"/>
  <c r="T98" i="7"/>
  <c r="R98" i="7"/>
  <c r="P98" i="7"/>
  <c r="BI97" i="7"/>
  <c r="BH97" i="7"/>
  <c r="BG97" i="7"/>
  <c r="BE97" i="7"/>
  <c r="T97" i="7"/>
  <c r="R97" i="7"/>
  <c r="P97" i="7"/>
  <c r="BI96" i="7"/>
  <c r="BH96" i="7"/>
  <c r="BG96" i="7"/>
  <c r="BE96" i="7"/>
  <c r="T96" i="7"/>
  <c r="R96" i="7"/>
  <c r="P96" i="7"/>
  <c r="BI95" i="7"/>
  <c r="BH95" i="7"/>
  <c r="BG95" i="7"/>
  <c r="BE95" i="7"/>
  <c r="T95" i="7"/>
  <c r="R95" i="7"/>
  <c r="P95" i="7"/>
  <c r="BI94" i="7"/>
  <c r="BH94" i="7"/>
  <c r="BG94" i="7"/>
  <c r="BE94" i="7"/>
  <c r="T94" i="7"/>
  <c r="R94" i="7"/>
  <c r="P94" i="7"/>
  <c r="BI93" i="7"/>
  <c r="BH93" i="7"/>
  <c r="BG93" i="7"/>
  <c r="BE93" i="7"/>
  <c r="T93" i="7"/>
  <c r="R93" i="7"/>
  <c r="P93" i="7"/>
  <c r="BI92" i="7"/>
  <c r="BH92" i="7"/>
  <c r="BG92" i="7"/>
  <c r="BE92" i="7"/>
  <c r="T92" i="7"/>
  <c r="R92" i="7"/>
  <c r="P92" i="7"/>
  <c r="BI91" i="7"/>
  <c r="BH91" i="7"/>
  <c r="BG91" i="7"/>
  <c r="BE91" i="7"/>
  <c r="T91" i="7"/>
  <c r="R91" i="7"/>
  <c r="P91" i="7"/>
  <c r="BI90" i="7"/>
  <c r="BH90" i="7"/>
  <c r="BG90" i="7"/>
  <c r="BE90" i="7"/>
  <c r="T90" i="7"/>
  <c r="R90" i="7"/>
  <c r="P90" i="7"/>
  <c r="BI89" i="7"/>
  <c r="BH89" i="7"/>
  <c r="BG89" i="7"/>
  <c r="BE89" i="7"/>
  <c r="T89" i="7"/>
  <c r="R89" i="7"/>
  <c r="P89" i="7"/>
  <c r="BI88" i="7"/>
  <c r="BH88" i="7"/>
  <c r="BG88" i="7"/>
  <c r="BE88" i="7"/>
  <c r="T88" i="7"/>
  <c r="R88" i="7"/>
  <c r="P88" i="7"/>
  <c r="J82" i="7"/>
  <c r="F82" i="7"/>
  <c r="F80" i="7"/>
  <c r="E78" i="7"/>
  <c r="J58" i="7"/>
  <c r="F58" i="7"/>
  <c r="F56" i="7"/>
  <c r="E54" i="7"/>
  <c r="J26" i="7"/>
  <c r="E26" i="7"/>
  <c r="J59" i="7" s="1"/>
  <c r="J25" i="7"/>
  <c r="J20" i="7"/>
  <c r="E20" i="7"/>
  <c r="F83" i="7" s="1"/>
  <c r="J19" i="7"/>
  <c r="J14" i="7"/>
  <c r="J56" i="7" s="1"/>
  <c r="E7" i="7"/>
  <c r="E50" i="7" s="1"/>
  <c r="J39" i="6"/>
  <c r="J38" i="6"/>
  <c r="AY62" i="1"/>
  <c r="J37" i="6"/>
  <c r="AX62" i="1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99" i="6"/>
  <c r="BH99" i="6"/>
  <c r="BG99" i="6"/>
  <c r="BE99" i="6"/>
  <c r="T99" i="6"/>
  <c r="R99" i="6"/>
  <c r="P99" i="6"/>
  <c r="BI97" i="6"/>
  <c r="BH97" i="6"/>
  <c r="BG97" i="6"/>
  <c r="BE97" i="6"/>
  <c r="T97" i="6"/>
  <c r="R97" i="6"/>
  <c r="P97" i="6"/>
  <c r="BI95" i="6"/>
  <c r="BH95" i="6"/>
  <c r="BG95" i="6"/>
  <c r="BE95" i="6"/>
  <c r="T95" i="6"/>
  <c r="R95" i="6"/>
  <c r="P95" i="6"/>
  <c r="BI93" i="6"/>
  <c r="BH93" i="6"/>
  <c r="BG93" i="6"/>
  <c r="BE93" i="6"/>
  <c r="T93" i="6"/>
  <c r="T92" i="6" s="1"/>
  <c r="R93" i="6"/>
  <c r="R92" i="6" s="1"/>
  <c r="P93" i="6"/>
  <c r="P92" i="6"/>
  <c r="BI91" i="6"/>
  <c r="BH91" i="6"/>
  <c r="BG91" i="6"/>
  <c r="BE91" i="6"/>
  <c r="T91" i="6"/>
  <c r="T90" i="6" s="1"/>
  <c r="R91" i="6"/>
  <c r="R90" i="6"/>
  <c r="P91" i="6"/>
  <c r="P90" i="6" s="1"/>
  <c r="J85" i="6"/>
  <c r="F85" i="6"/>
  <c r="F83" i="6"/>
  <c r="E81" i="6"/>
  <c r="J58" i="6"/>
  <c r="F58" i="6"/>
  <c r="F56" i="6"/>
  <c r="E54" i="6"/>
  <c r="J26" i="6"/>
  <c r="E26" i="6"/>
  <c r="J86" i="6" s="1"/>
  <c r="J25" i="6"/>
  <c r="J20" i="6"/>
  <c r="E20" i="6"/>
  <c r="F59" i="6" s="1"/>
  <c r="J19" i="6"/>
  <c r="J14" i="6"/>
  <c r="J83" i="6" s="1"/>
  <c r="E7" i="6"/>
  <c r="E50" i="6" s="1"/>
  <c r="J39" i="5"/>
  <c r="J38" i="5"/>
  <c r="AY61" i="1" s="1"/>
  <c r="J37" i="5"/>
  <c r="AX61" i="1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3" i="5"/>
  <c r="BH123" i="5"/>
  <c r="BG123" i="5"/>
  <c r="BE123" i="5"/>
  <c r="T123" i="5"/>
  <c r="R123" i="5"/>
  <c r="P123" i="5"/>
  <c r="BI120" i="5"/>
  <c r="BH120" i="5"/>
  <c r="BG120" i="5"/>
  <c r="BE120" i="5"/>
  <c r="T120" i="5"/>
  <c r="R120" i="5"/>
  <c r="P120" i="5"/>
  <c r="BI117" i="5"/>
  <c r="BH117" i="5"/>
  <c r="BG117" i="5"/>
  <c r="BE117" i="5"/>
  <c r="T117" i="5"/>
  <c r="R117" i="5"/>
  <c r="P117" i="5"/>
  <c r="BI114" i="5"/>
  <c r="BH114" i="5"/>
  <c r="BG114" i="5"/>
  <c r="BE114" i="5"/>
  <c r="T114" i="5"/>
  <c r="R114" i="5"/>
  <c r="P114" i="5"/>
  <c r="BI111" i="5"/>
  <c r="BH111" i="5"/>
  <c r="BG111" i="5"/>
  <c r="BE111" i="5"/>
  <c r="T111" i="5"/>
  <c r="R111" i="5"/>
  <c r="P111" i="5"/>
  <c r="BI109" i="5"/>
  <c r="BH109" i="5"/>
  <c r="BG109" i="5"/>
  <c r="BE109" i="5"/>
  <c r="T109" i="5"/>
  <c r="R109" i="5"/>
  <c r="P109" i="5"/>
  <c r="BI107" i="5"/>
  <c r="BH107" i="5"/>
  <c r="BG107" i="5"/>
  <c r="BE107" i="5"/>
  <c r="T107" i="5"/>
  <c r="R107" i="5"/>
  <c r="P107" i="5"/>
  <c r="BI104" i="5"/>
  <c r="BH104" i="5"/>
  <c r="BG104" i="5"/>
  <c r="BE104" i="5"/>
  <c r="T104" i="5"/>
  <c r="R104" i="5"/>
  <c r="P104" i="5"/>
  <c r="BI102" i="5"/>
  <c r="BH102" i="5"/>
  <c r="BG102" i="5"/>
  <c r="BE102" i="5"/>
  <c r="T102" i="5"/>
  <c r="R102" i="5"/>
  <c r="P102" i="5"/>
  <c r="BI99" i="5"/>
  <c r="BH99" i="5"/>
  <c r="BG99" i="5"/>
  <c r="BE99" i="5"/>
  <c r="T99" i="5"/>
  <c r="R99" i="5"/>
  <c r="P99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4" i="5"/>
  <c r="BH94" i="5"/>
  <c r="BG94" i="5"/>
  <c r="BE94" i="5"/>
  <c r="T94" i="5"/>
  <c r="R94" i="5"/>
  <c r="P94" i="5"/>
  <c r="BI92" i="5"/>
  <c r="BH92" i="5"/>
  <c r="BG92" i="5"/>
  <c r="BE92" i="5"/>
  <c r="T92" i="5"/>
  <c r="R92" i="5"/>
  <c r="P92" i="5"/>
  <c r="J86" i="5"/>
  <c r="F86" i="5"/>
  <c r="F84" i="5"/>
  <c r="E82" i="5"/>
  <c r="J58" i="5"/>
  <c r="F58" i="5"/>
  <c r="F56" i="5"/>
  <c r="E54" i="5"/>
  <c r="J26" i="5"/>
  <c r="E26" i="5"/>
  <c r="J87" i="5" s="1"/>
  <c r="J25" i="5"/>
  <c r="J20" i="5"/>
  <c r="E20" i="5"/>
  <c r="F59" i="5" s="1"/>
  <c r="J19" i="5"/>
  <c r="J14" i="5"/>
  <c r="J56" i="5" s="1"/>
  <c r="E7" i="5"/>
  <c r="E78" i="5" s="1"/>
  <c r="J39" i="4"/>
  <c r="J38" i="4"/>
  <c r="AY60" i="1"/>
  <c r="J37" i="4"/>
  <c r="AX60" i="1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83" i="4" s="1"/>
  <c r="J25" i="4"/>
  <c r="J20" i="4"/>
  <c r="E20" i="4"/>
  <c r="F83" i="4" s="1"/>
  <c r="J19" i="4"/>
  <c r="J14" i="4"/>
  <c r="J80" i="4" s="1"/>
  <c r="E7" i="4"/>
  <c r="E50" i="4" s="1"/>
  <c r="J39" i="3"/>
  <c r="J38" i="3"/>
  <c r="AY59" i="1"/>
  <c r="J37" i="3"/>
  <c r="AX59" i="1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59" i="3" s="1"/>
  <c r="J25" i="3"/>
  <c r="J20" i="3"/>
  <c r="E20" i="3"/>
  <c r="F86" i="3" s="1"/>
  <c r="J19" i="3"/>
  <c r="J14" i="3"/>
  <c r="J83" i="3" s="1"/>
  <c r="E7" i="3"/>
  <c r="E77" i="3" s="1"/>
  <c r="J39" i="2"/>
  <c r="J38" i="2"/>
  <c r="AY58" i="1"/>
  <c r="J37" i="2"/>
  <c r="AX58" i="1"/>
  <c r="BI896" i="2"/>
  <c r="BH896" i="2"/>
  <c r="BG896" i="2"/>
  <c r="BE896" i="2"/>
  <c r="T896" i="2"/>
  <c r="R896" i="2"/>
  <c r="P896" i="2"/>
  <c r="BI873" i="2"/>
  <c r="BH873" i="2"/>
  <c r="BG873" i="2"/>
  <c r="BE873" i="2"/>
  <c r="T873" i="2"/>
  <c r="R873" i="2"/>
  <c r="P873" i="2"/>
  <c r="BI871" i="2"/>
  <c r="BH871" i="2"/>
  <c r="BG871" i="2"/>
  <c r="BE871" i="2"/>
  <c r="T871" i="2"/>
  <c r="R871" i="2"/>
  <c r="P871" i="2"/>
  <c r="BI855" i="2"/>
  <c r="BH855" i="2"/>
  <c r="BG855" i="2"/>
  <c r="BE855" i="2"/>
  <c r="T855" i="2"/>
  <c r="R855" i="2"/>
  <c r="P855" i="2"/>
  <c r="BI847" i="2"/>
  <c r="BH847" i="2"/>
  <c r="BG847" i="2"/>
  <c r="BE847" i="2"/>
  <c r="T847" i="2"/>
  <c r="R847" i="2"/>
  <c r="P847" i="2"/>
  <c r="BI844" i="2"/>
  <c r="BH844" i="2"/>
  <c r="BG844" i="2"/>
  <c r="BE844" i="2"/>
  <c r="T844" i="2"/>
  <c r="R844" i="2"/>
  <c r="P844" i="2"/>
  <c r="BI842" i="2"/>
  <c r="BH842" i="2"/>
  <c r="BG842" i="2"/>
  <c r="BE842" i="2"/>
  <c r="T842" i="2"/>
  <c r="R842" i="2"/>
  <c r="P842" i="2"/>
  <c r="BI840" i="2"/>
  <c r="BH840" i="2"/>
  <c r="BG840" i="2"/>
  <c r="BE840" i="2"/>
  <c r="T840" i="2"/>
  <c r="R840" i="2"/>
  <c r="P840" i="2"/>
  <c r="BI833" i="2"/>
  <c r="BH833" i="2"/>
  <c r="BG833" i="2"/>
  <c r="BE833" i="2"/>
  <c r="T833" i="2"/>
  <c r="R833" i="2"/>
  <c r="P833" i="2"/>
  <c r="BI822" i="2"/>
  <c r="BH822" i="2"/>
  <c r="BG822" i="2"/>
  <c r="BE822" i="2"/>
  <c r="T822" i="2"/>
  <c r="R822" i="2"/>
  <c r="P822" i="2"/>
  <c r="BI816" i="2"/>
  <c r="BH816" i="2"/>
  <c r="BG816" i="2"/>
  <c r="BE816" i="2"/>
  <c r="T816" i="2"/>
  <c r="R816" i="2"/>
  <c r="P816" i="2"/>
  <c r="BI811" i="2"/>
  <c r="BH811" i="2"/>
  <c r="BG811" i="2"/>
  <c r="BE811" i="2"/>
  <c r="T811" i="2"/>
  <c r="R811" i="2"/>
  <c r="P811" i="2"/>
  <c r="BI807" i="2"/>
  <c r="BH807" i="2"/>
  <c r="BG807" i="2"/>
  <c r="BE807" i="2"/>
  <c r="T807" i="2"/>
  <c r="R807" i="2"/>
  <c r="P807" i="2"/>
  <c r="BI802" i="2"/>
  <c r="BH802" i="2"/>
  <c r="BG802" i="2"/>
  <c r="BE802" i="2"/>
  <c r="T802" i="2"/>
  <c r="R802" i="2"/>
  <c r="P802" i="2"/>
  <c r="BI800" i="2"/>
  <c r="BH800" i="2"/>
  <c r="BG800" i="2"/>
  <c r="BE800" i="2"/>
  <c r="T800" i="2"/>
  <c r="R800" i="2"/>
  <c r="P800" i="2"/>
  <c r="BI798" i="2"/>
  <c r="BH798" i="2"/>
  <c r="BG798" i="2"/>
  <c r="BE798" i="2"/>
  <c r="T798" i="2"/>
  <c r="R798" i="2"/>
  <c r="P798" i="2"/>
  <c r="BI787" i="2"/>
  <c r="BH787" i="2"/>
  <c r="BG787" i="2"/>
  <c r="BE787" i="2"/>
  <c r="T787" i="2"/>
  <c r="R787" i="2"/>
  <c r="P787" i="2"/>
  <c r="BI784" i="2"/>
  <c r="BH784" i="2"/>
  <c r="BG784" i="2"/>
  <c r="BE784" i="2"/>
  <c r="T784" i="2"/>
  <c r="R784" i="2"/>
  <c r="P784" i="2"/>
  <c r="BI782" i="2"/>
  <c r="BH782" i="2"/>
  <c r="BG782" i="2"/>
  <c r="BE782" i="2"/>
  <c r="T782" i="2"/>
  <c r="R782" i="2"/>
  <c r="P782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68" i="2"/>
  <c r="BH768" i="2"/>
  <c r="BG768" i="2"/>
  <c r="BE768" i="2"/>
  <c r="T768" i="2"/>
  <c r="R768" i="2"/>
  <c r="P768" i="2"/>
  <c r="BI766" i="2"/>
  <c r="BH766" i="2"/>
  <c r="BG766" i="2"/>
  <c r="BE766" i="2"/>
  <c r="T766" i="2"/>
  <c r="R766" i="2"/>
  <c r="P766" i="2"/>
  <c r="BI759" i="2"/>
  <c r="BH759" i="2"/>
  <c r="BG759" i="2"/>
  <c r="BE759" i="2"/>
  <c r="T759" i="2"/>
  <c r="R759" i="2"/>
  <c r="P759" i="2"/>
  <c r="BI757" i="2"/>
  <c r="BH757" i="2"/>
  <c r="BG757" i="2"/>
  <c r="BE757" i="2"/>
  <c r="T757" i="2"/>
  <c r="R757" i="2"/>
  <c r="P757" i="2"/>
  <c r="BI750" i="2"/>
  <c r="BH750" i="2"/>
  <c r="BG750" i="2"/>
  <c r="BE750" i="2"/>
  <c r="T750" i="2"/>
  <c r="R750" i="2"/>
  <c r="P750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5" i="2"/>
  <c r="BH735" i="2"/>
  <c r="BG735" i="2"/>
  <c r="BE735" i="2"/>
  <c r="T735" i="2"/>
  <c r="R735" i="2"/>
  <c r="P735" i="2"/>
  <c r="BI730" i="2"/>
  <c r="BH730" i="2"/>
  <c r="BG730" i="2"/>
  <c r="BE730" i="2"/>
  <c r="T730" i="2"/>
  <c r="R730" i="2"/>
  <c r="P730" i="2"/>
  <c r="BI728" i="2"/>
  <c r="BH728" i="2"/>
  <c r="BG728" i="2"/>
  <c r="BE728" i="2"/>
  <c r="T728" i="2"/>
  <c r="R728" i="2"/>
  <c r="P728" i="2"/>
  <c r="BI725" i="2"/>
  <c r="BH725" i="2"/>
  <c r="BG725" i="2"/>
  <c r="BE725" i="2"/>
  <c r="T725" i="2"/>
  <c r="R725" i="2"/>
  <c r="P725" i="2"/>
  <c r="BI723" i="2"/>
  <c r="BH723" i="2"/>
  <c r="BG723" i="2"/>
  <c r="BE723" i="2"/>
  <c r="T723" i="2"/>
  <c r="R723" i="2"/>
  <c r="P723" i="2"/>
  <c r="BI719" i="2"/>
  <c r="BH719" i="2"/>
  <c r="BG719" i="2"/>
  <c r="BE719" i="2"/>
  <c r="T719" i="2"/>
  <c r="R719" i="2"/>
  <c r="P719" i="2"/>
  <c r="BI714" i="2"/>
  <c r="BH714" i="2"/>
  <c r="BG714" i="2"/>
  <c r="BE714" i="2"/>
  <c r="T714" i="2"/>
  <c r="R714" i="2"/>
  <c r="P714" i="2"/>
  <c r="BI708" i="2"/>
  <c r="BH708" i="2"/>
  <c r="BG708" i="2"/>
  <c r="BE708" i="2"/>
  <c r="T708" i="2"/>
  <c r="R708" i="2"/>
  <c r="P708" i="2"/>
  <c r="BI702" i="2"/>
  <c r="BH702" i="2"/>
  <c r="BG702" i="2"/>
  <c r="BE702" i="2"/>
  <c r="T702" i="2"/>
  <c r="R702" i="2"/>
  <c r="P702" i="2"/>
  <c r="BI696" i="2"/>
  <c r="BH696" i="2"/>
  <c r="BG696" i="2"/>
  <c r="BE696" i="2"/>
  <c r="T696" i="2"/>
  <c r="R696" i="2"/>
  <c r="P696" i="2"/>
  <c r="BI689" i="2"/>
  <c r="BH689" i="2"/>
  <c r="BG689" i="2"/>
  <c r="BE689" i="2"/>
  <c r="T689" i="2"/>
  <c r="R689" i="2"/>
  <c r="P689" i="2"/>
  <c r="BI687" i="2"/>
  <c r="BH687" i="2"/>
  <c r="BG687" i="2"/>
  <c r="BE687" i="2"/>
  <c r="T687" i="2"/>
  <c r="R687" i="2"/>
  <c r="P687" i="2"/>
  <c r="BI682" i="2"/>
  <c r="BH682" i="2"/>
  <c r="BG682" i="2"/>
  <c r="BE682" i="2"/>
  <c r="T682" i="2"/>
  <c r="R682" i="2"/>
  <c r="P682" i="2"/>
  <c r="BI680" i="2"/>
  <c r="BH680" i="2"/>
  <c r="BG680" i="2"/>
  <c r="BE680" i="2"/>
  <c r="T680" i="2"/>
  <c r="R680" i="2"/>
  <c r="P680" i="2"/>
  <c r="BI675" i="2"/>
  <c r="BH675" i="2"/>
  <c r="BG675" i="2"/>
  <c r="BE675" i="2"/>
  <c r="T675" i="2"/>
  <c r="R675" i="2"/>
  <c r="P675" i="2"/>
  <c r="BI669" i="2"/>
  <c r="BH669" i="2"/>
  <c r="BG669" i="2"/>
  <c r="BE669" i="2"/>
  <c r="T669" i="2"/>
  <c r="R669" i="2"/>
  <c r="P669" i="2"/>
  <c r="BI663" i="2"/>
  <c r="BH663" i="2"/>
  <c r="BG663" i="2"/>
  <c r="BE663" i="2"/>
  <c r="T663" i="2"/>
  <c r="R663" i="2"/>
  <c r="P663" i="2"/>
  <c r="BI658" i="2"/>
  <c r="BH658" i="2"/>
  <c r="BG658" i="2"/>
  <c r="BE658" i="2"/>
  <c r="T658" i="2"/>
  <c r="R658" i="2"/>
  <c r="P658" i="2"/>
  <c r="BI649" i="2"/>
  <c r="BH649" i="2"/>
  <c r="BG649" i="2"/>
  <c r="BE649" i="2"/>
  <c r="T649" i="2"/>
  <c r="R649" i="2"/>
  <c r="P649" i="2"/>
  <c r="BI637" i="2"/>
  <c r="BH637" i="2"/>
  <c r="BG637" i="2"/>
  <c r="BE637" i="2"/>
  <c r="T637" i="2"/>
  <c r="R637" i="2"/>
  <c r="P637" i="2"/>
  <c r="BI634" i="2"/>
  <c r="BH634" i="2"/>
  <c r="BG634" i="2"/>
  <c r="BE634" i="2"/>
  <c r="T634" i="2"/>
  <c r="R634" i="2"/>
  <c r="P634" i="2"/>
  <c r="BI631" i="2"/>
  <c r="BH631" i="2"/>
  <c r="BG631" i="2"/>
  <c r="BE631" i="2"/>
  <c r="T631" i="2"/>
  <c r="R631" i="2"/>
  <c r="P631" i="2"/>
  <c r="BI627" i="2"/>
  <c r="BH627" i="2"/>
  <c r="BG627" i="2"/>
  <c r="BE627" i="2"/>
  <c r="T627" i="2"/>
  <c r="R627" i="2"/>
  <c r="P627" i="2"/>
  <c r="BI623" i="2"/>
  <c r="BH623" i="2"/>
  <c r="BG623" i="2"/>
  <c r="BE623" i="2"/>
  <c r="T623" i="2"/>
  <c r="R623" i="2"/>
  <c r="P623" i="2"/>
  <c r="BI617" i="2"/>
  <c r="BH617" i="2"/>
  <c r="BG617" i="2"/>
  <c r="BE617" i="2"/>
  <c r="T617" i="2"/>
  <c r="R617" i="2"/>
  <c r="P617" i="2"/>
  <c r="BI614" i="2"/>
  <c r="BH614" i="2"/>
  <c r="BG614" i="2"/>
  <c r="BE614" i="2"/>
  <c r="T614" i="2"/>
  <c r="R614" i="2"/>
  <c r="P614" i="2"/>
  <c r="BI613" i="2"/>
  <c r="BH613" i="2"/>
  <c r="BG613" i="2"/>
  <c r="BE613" i="2"/>
  <c r="T613" i="2"/>
  <c r="R613" i="2"/>
  <c r="P613" i="2"/>
  <c r="BI609" i="2"/>
  <c r="BH609" i="2"/>
  <c r="BG609" i="2"/>
  <c r="BE609" i="2"/>
  <c r="T609" i="2"/>
  <c r="R609" i="2"/>
  <c r="P609" i="2"/>
  <c r="BI604" i="2"/>
  <c r="BH604" i="2"/>
  <c r="BG604" i="2"/>
  <c r="BE604" i="2"/>
  <c r="T604" i="2"/>
  <c r="R604" i="2"/>
  <c r="P604" i="2"/>
  <c r="BI600" i="2"/>
  <c r="BH600" i="2"/>
  <c r="BG600" i="2"/>
  <c r="BE600" i="2"/>
  <c r="T600" i="2"/>
  <c r="R600" i="2"/>
  <c r="P600" i="2"/>
  <c r="BI596" i="2"/>
  <c r="BH596" i="2"/>
  <c r="BG596" i="2"/>
  <c r="BE596" i="2"/>
  <c r="T596" i="2"/>
  <c r="R596" i="2"/>
  <c r="P596" i="2"/>
  <c r="BI592" i="2"/>
  <c r="BH592" i="2"/>
  <c r="BG592" i="2"/>
  <c r="BE592" i="2"/>
  <c r="T592" i="2"/>
  <c r="R592" i="2"/>
  <c r="P592" i="2"/>
  <c r="BI588" i="2"/>
  <c r="BH588" i="2"/>
  <c r="BG588" i="2"/>
  <c r="BE588" i="2"/>
  <c r="T588" i="2"/>
  <c r="R588" i="2"/>
  <c r="P588" i="2"/>
  <c r="BI584" i="2"/>
  <c r="BH584" i="2"/>
  <c r="BG584" i="2"/>
  <c r="BE584" i="2"/>
  <c r="T584" i="2"/>
  <c r="R584" i="2"/>
  <c r="P584" i="2"/>
  <c r="BI580" i="2"/>
  <c r="BH580" i="2"/>
  <c r="BG580" i="2"/>
  <c r="BE580" i="2"/>
  <c r="T580" i="2"/>
  <c r="R580" i="2"/>
  <c r="P580" i="2"/>
  <c r="BI576" i="2"/>
  <c r="BH576" i="2"/>
  <c r="BG576" i="2"/>
  <c r="BE576" i="2"/>
  <c r="T576" i="2"/>
  <c r="R576" i="2"/>
  <c r="P576" i="2"/>
  <c r="BI572" i="2"/>
  <c r="BH572" i="2"/>
  <c r="BG572" i="2"/>
  <c r="BE572" i="2"/>
  <c r="T572" i="2"/>
  <c r="R572" i="2"/>
  <c r="P572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5" i="2"/>
  <c r="BH555" i="2"/>
  <c r="BG555" i="2"/>
  <c r="BE555" i="2"/>
  <c r="T555" i="2"/>
  <c r="R555" i="2"/>
  <c r="P555" i="2"/>
  <c r="BI551" i="2"/>
  <c r="BH551" i="2"/>
  <c r="BG551" i="2"/>
  <c r="BE551" i="2"/>
  <c r="T551" i="2"/>
  <c r="R551" i="2"/>
  <c r="P551" i="2"/>
  <c r="BI549" i="2"/>
  <c r="BH549" i="2"/>
  <c r="BG549" i="2"/>
  <c r="BE549" i="2"/>
  <c r="T549" i="2"/>
  <c r="R549" i="2"/>
  <c r="P549" i="2"/>
  <c r="BI546" i="2"/>
  <c r="BH546" i="2"/>
  <c r="BG546" i="2"/>
  <c r="BE546" i="2"/>
  <c r="T546" i="2"/>
  <c r="R546" i="2"/>
  <c r="P546" i="2"/>
  <c r="BI541" i="2"/>
  <c r="BH541" i="2"/>
  <c r="BG541" i="2"/>
  <c r="BE541" i="2"/>
  <c r="T541" i="2"/>
  <c r="R541" i="2"/>
  <c r="P541" i="2"/>
  <c r="BI537" i="2"/>
  <c r="BH537" i="2"/>
  <c r="BG537" i="2"/>
  <c r="BE537" i="2"/>
  <c r="T537" i="2"/>
  <c r="R537" i="2"/>
  <c r="P537" i="2"/>
  <c r="BI534" i="2"/>
  <c r="BH534" i="2"/>
  <c r="BG534" i="2"/>
  <c r="BE534" i="2"/>
  <c r="T534" i="2"/>
  <c r="R534" i="2"/>
  <c r="P534" i="2"/>
  <c r="BI527" i="2"/>
  <c r="BH527" i="2"/>
  <c r="BG527" i="2"/>
  <c r="BE527" i="2"/>
  <c r="T527" i="2"/>
  <c r="R527" i="2"/>
  <c r="P527" i="2"/>
  <c r="BI523" i="2"/>
  <c r="BH523" i="2"/>
  <c r="BG523" i="2"/>
  <c r="BE523" i="2"/>
  <c r="T523" i="2"/>
  <c r="R523" i="2"/>
  <c r="P523" i="2"/>
  <c r="BI518" i="2"/>
  <c r="BH518" i="2"/>
  <c r="BG518" i="2"/>
  <c r="BE518" i="2"/>
  <c r="T518" i="2"/>
  <c r="R518" i="2"/>
  <c r="P518" i="2"/>
  <c r="BI514" i="2"/>
  <c r="BH514" i="2"/>
  <c r="BG514" i="2"/>
  <c r="BE514" i="2"/>
  <c r="T514" i="2"/>
  <c r="R514" i="2"/>
  <c r="P514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502" i="2"/>
  <c r="BH502" i="2"/>
  <c r="BG502" i="2"/>
  <c r="BE502" i="2"/>
  <c r="T502" i="2"/>
  <c r="R502" i="2"/>
  <c r="P502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89" i="2"/>
  <c r="BH489" i="2"/>
  <c r="BG489" i="2"/>
  <c r="BE489" i="2"/>
  <c r="T489" i="2"/>
  <c r="R489" i="2"/>
  <c r="P489" i="2"/>
  <c r="BI483" i="2"/>
  <c r="BH483" i="2"/>
  <c r="BG483" i="2"/>
  <c r="BE483" i="2"/>
  <c r="T483" i="2"/>
  <c r="R483" i="2"/>
  <c r="P483" i="2"/>
  <c r="BI481" i="2"/>
  <c r="BH481" i="2"/>
  <c r="BG481" i="2"/>
  <c r="BE481" i="2"/>
  <c r="T481" i="2"/>
  <c r="R481" i="2"/>
  <c r="P481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2" i="2"/>
  <c r="BH472" i="2"/>
  <c r="BG472" i="2"/>
  <c r="BE472" i="2"/>
  <c r="T472" i="2"/>
  <c r="R472" i="2"/>
  <c r="P472" i="2"/>
  <c r="BI468" i="2"/>
  <c r="BH468" i="2"/>
  <c r="BG468" i="2"/>
  <c r="BE468" i="2"/>
  <c r="T468" i="2"/>
  <c r="R468" i="2"/>
  <c r="P468" i="2"/>
  <c r="BI461" i="2"/>
  <c r="BH461" i="2"/>
  <c r="BG461" i="2"/>
  <c r="BE461" i="2"/>
  <c r="T461" i="2"/>
  <c r="T454" i="2"/>
  <c r="R461" i="2"/>
  <c r="P461" i="2"/>
  <c r="BI455" i="2"/>
  <c r="BH455" i="2"/>
  <c r="BG455" i="2"/>
  <c r="BE455" i="2"/>
  <c r="T455" i="2"/>
  <c r="R455" i="2"/>
  <c r="R454" i="2" s="1"/>
  <c r="P455" i="2"/>
  <c r="P454" i="2" s="1"/>
  <c r="BI453" i="2"/>
  <c r="BH453" i="2"/>
  <c r="BG453" i="2"/>
  <c r="BE453" i="2"/>
  <c r="T453" i="2"/>
  <c r="T452" i="2" s="1"/>
  <c r="R453" i="2"/>
  <c r="R452" i="2" s="1"/>
  <c r="P453" i="2"/>
  <c r="P452" i="2"/>
  <c r="BI451" i="2"/>
  <c r="BH451" i="2"/>
  <c r="BG451" i="2"/>
  <c r="BE451" i="2"/>
  <c r="T451" i="2"/>
  <c r="R451" i="2"/>
  <c r="P451" i="2"/>
  <c r="BI449" i="2"/>
  <c r="BH449" i="2"/>
  <c r="BG449" i="2"/>
  <c r="BE449" i="2"/>
  <c r="T449" i="2"/>
  <c r="R449" i="2"/>
  <c r="P449" i="2"/>
  <c r="BI443" i="2"/>
  <c r="BH443" i="2"/>
  <c r="BG443" i="2"/>
  <c r="BE443" i="2"/>
  <c r="T443" i="2"/>
  <c r="R443" i="2"/>
  <c r="P443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T427" i="2"/>
  <c r="R428" i="2"/>
  <c r="R427" i="2" s="1"/>
  <c r="P428" i="2"/>
  <c r="P427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16" i="2"/>
  <c r="BH416" i="2"/>
  <c r="BG416" i="2"/>
  <c r="BE416" i="2"/>
  <c r="T416" i="2"/>
  <c r="R416" i="2"/>
  <c r="P416" i="2"/>
  <c r="BI412" i="2"/>
  <c r="BH412" i="2"/>
  <c r="BG412" i="2"/>
  <c r="BE412" i="2"/>
  <c r="T412" i="2"/>
  <c r="T411" i="2" s="1"/>
  <c r="R412" i="2"/>
  <c r="R411" i="2" s="1"/>
  <c r="P412" i="2"/>
  <c r="P411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1" i="2"/>
  <c r="BH371" i="2"/>
  <c r="BG371" i="2"/>
  <c r="BE371" i="2"/>
  <c r="T371" i="2"/>
  <c r="R371" i="2"/>
  <c r="P371" i="2"/>
  <c r="BI364" i="2"/>
  <c r="BH364" i="2"/>
  <c r="BG364" i="2"/>
  <c r="BE364" i="2"/>
  <c r="T364" i="2"/>
  <c r="R364" i="2"/>
  <c r="P364" i="2"/>
  <c r="BI359" i="2"/>
  <c r="BH359" i="2"/>
  <c r="BG359" i="2"/>
  <c r="BE359" i="2"/>
  <c r="T359" i="2"/>
  <c r="R359" i="2"/>
  <c r="P359" i="2"/>
  <c r="BI354" i="2"/>
  <c r="BH354" i="2"/>
  <c r="BG354" i="2"/>
  <c r="BE354" i="2"/>
  <c r="T354" i="2"/>
  <c r="R354" i="2"/>
  <c r="P354" i="2"/>
  <c r="BI350" i="2"/>
  <c r="BH350" i="2"/>
  <c r="BG350" i="2"/>
  <c r="BE350" i="2"/>
  <c r="T350" i="2"/>
  <c r="R350" i="2"/>
  <c r="P350" i="2"/>
  <c r="BI343" i="2"/>
  <c r="BH343" i="2"/>
  <c r="BG343" i="2"/>
  <c r="BE343" i="2"/>
  <c r="T343" i="2"/>
  <c r="R343" i="2"/>
  <c r="P343" i="2"/>
  <c r="BI336" i="2"/>
  <c r="BH336" i="2"/>
  <c r="BG336" i="2"/>
  <c r="BE336" i="2"/>
  <c r="T336" i="2"/>
  <c r="R336" i="2"/>
  <c r="P336" i="2"/>
  <c r="BI331" i="2"/>
  <c r="BH331" i="2"/>
  <c r="BG331" i="2"/>
  <c r="BE331" i="2"/>
  <c r="T331" i="2"/>
  <c r="R331" i="2"/>
  <c r="P331" i="2"/>
  <c r="BI324" i="2"/>
  <c r="BH324" i="2"/>
  <c r="BG324" i="2"/>
  <c r="BE324" i="2"/>
  <c r="T324" i="2"/>
  <c r="R324" i="2"/>
  <c r="P324" i="2"/>
  <c r="BI316" i="2"/>
  <c r="BH316" i="2"/>
  <c r="BG316" i="2"/>
  <c r="BE316" i="2"/>
  <c r="T316" i="2"/>
  <c r="R316" i="2"/>
  <c r="P316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299" i="2"/>
  <c r="BH299" i="2"/>
  <c r="BG299" i="2"/>
  <c r="BE299" i="2"/>
  <c r="T299" i="2"/>
  <c r="R299" i="2"/>
  <c r="P299" i="2"/>
  <c r="BI295" i="2"/>
  <c r="BH295" i="2"/>
  <c r="BG295" i="2"/>
  <c r="BE295" i="2"/>
  <c r="T295" i="2"/>
  <c r="R295" i="2"/>
  <c r="P295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1" i="2"/>
  <c r="BH261" i="2"/>
  <c r="BG261" i="2"/>
  <c r="BE261" i="2"/>
  <c r="T261" i="2"/>
  <c r="R261" i="2"/>
  <c r="P261" i="2"/>
  <c r="BI252" i="2"/>
  <c r="BH252" i="2"/>
  <c r="BG252" i="2"/>
  <c r="BE252" i="2"/>
  <c r="T252" i="2"/>
  <c r="R252" i="2"/>
  <c r="P252" i="2"/>
  <c r="BI246" i="2"/>
  <c r="BH246" i="2"/>
  <c r="BG246" i="2"/>
  <c r="BE246" i="2"/>
  <c r="T246" i="2"/>
  <c r="R246" i="2"/>
  <c r="P246" i="2"/>
  <c r="BI237" i="2"/>
  <c r="BH237" i="2"/>
  <c r="BG237" i="2"/>
  <c r="BE237" i="2"/>
  <c r="T237" i="2"/>
  <c r="R237" i="2"/>
  <c r="P237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1" i="2"/>
  <c r="BH221" i="2"/>
  <c r="BG221" i="2"/>
  <c r="BE221" i="2"/>
  <c r="T221" i="2"/>
  <c r="R221" i="2"/>
  <c r="P221" i="2"/>
  <c r="BI209" i="2"/>
  <c r="BH209" i="2"/>
  <c r="BG209" i="2"/>
  <c r="BE209" i="2"/>
  <c r="T209" i="2"/>
  <c r="R209" i="2"/>
  <c r="P209" i="2"/>
  <c r="BI188" i="2"/>
  <c r="BH188" i="2"/>
  <c r="BG188" i="2"/>
  <c r="BE188" i="2"/>
  <c r="T188" i="2"/>
  <c r="R188" i="2"/>
  <c r="P188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69" i="2"/>
  <c r="BH169" i="2"/>
  <c r="BG169" i="2"/>
  <c r="BE169" i="2"/>
  <c r="T169" i="2"/>
  <c r="R169" i="2"/>
  <c r="P169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47" i="2"/>
  <c r="BH147" i="2"/>
  <c r="BG147" i="2"/>
  <c r="BE147" i="2"/>
  <c r="T147" i="2"/>
  <c r="R147" i="2"/>
  <c r="P147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BI132" i="2"/>
  <c r="BH132" i="2"/>
  <c r="BG132" i="2"/>
  <c r="BE132" i="2"/>
  <c r="T132" i="2"/>
  <c r="R132" i="2"/>
  <c r="P132" i="2"/>
  <c r="BI127" i="2"/>
  <c r="BH127" i="2"/>
  <c r="BG127" i="2"/>
  <c r="BE127" i="2"/>
  <c r="T127" i="2"/>
  <c r="R127" i="2"/>
  <c r="P127" i="2"/>
  <c r="BI123" i="2"/>
  <c r="BH123" i="2"/>
  <c r="BG123" i="2"/>
  <c r="BE123" i="2"/>
  <c r="T123" i="2"/>
  <c r="R123" i="2"/>
  <c r="P123" i="2"/>
  <c r="BI118" i="2"/>
  <c r="BH118" i="2"/>
  <c r="BG118" i="2"/>
  <c r="BE118" i="2"/>
  <c r="T118" i="2"/>
  <c r="R118" i="2"/>
  <c r="P118" i="2"/>
  <c r="BI114" i="2"/>
  <c r="BH114" i="2"/>
  <c r="BG114" i="2"/>
  <c r="BE114" i="2"/>
  <c r="T114" i="2"/>
  <c r="R114" i="2"/>
  <c r="P114" i="2"/>
  <c r="BI110" i="2"/>
  <c r="BH110" i="2"/>
  <c r="BG110" i="2"/>
  <c r="BE110" i="2"/>
  <c r="T110" i="2"/>
  <c r="R110" i="2"/>
  <c r="P110" i="2"/>
  <c r="J103" i="2"/>
  <c r="F103" i="2"/>
  <c r="F101" i="2"/>
  <c r="E99" i="2"/>
  <c r="J58" i="2"/>
  <c r="F58" i="2"/>
  <c r="F56" i="2"/>
  <c r="E54" i="2"/>
  <c r="J26" i="2"/>
  <c r="E26" i="2"/>
  <c r="J59" i="2" s="1"/>
  <c r="J25" i="2"/>
  <c r="J20" i="2"/>
  <c r="E20" i="2"/>
  <c r="F104" i="2" s="1"/>
  <c r="J19" i="2"/>
  <c r="J14" i="2"/>
  <c r="J56" i="2" s="1"/>
  <c r="E7" i="2"/>
  <c r="E95" i="2" s="1"/>
  <c r="L52" i="1"/>
  <c r="AM52" i="1"/>
  <c r="AM51" i="1"/>
  <c r="L51" i="1"/>
  <c r="AM49" i="1"/>
  <c r="L49" i="1"/>
  <c r="L47" i="1"/>
  <c r="L46" i="1"/>
  <c r="J759" i="2"/>
  <c r="J274" i="2"/>
  <c r="J416" i="2"/>
  <c r="J252" i="2"/>
  <c r="BK775" i="2"/>
  <c r="BK534" i="2"/>
  <c r="BK425" i="2"/>
  <c r="BK96" i="3"/>
  <c r="J126" i="5"/>
  <c r="J145" i="5"/>
  <c r="J116" i="7"/>
  <c r="BK787" i="2"/>
  <c r="BK588" i="2"/>
  <c r="J280" i="2"/>
  <c r="BK331" i="2"/>
  <c r="J807" i="2"/>
  <c r="BK481" i="2"/>
  <c r="BK428" i="2"/>
  <c r="J93" i="4"/>
  <c r="BK128" i="5"/>
  <c r="BK94" i="5"/>
  <c r="BK123" i="7"/>
  <c r="BK118" i="7"/>
  <c r="BK252" i="2"/>
  <c r="J481" i="2"/>
  <c r="BK730" i="2"/>
  <c r="J617" i="2"/>
  <c r="J714" i="2"/>
  <c r="J743" i="2"/>
  <c r="BK401" i="2"/>
  <c r="BK270" i="2"/>
  <c r="BK95" i="3"/>
  <c r="J94" i="4"/>
  <c r="J139" i="5"/>
  <c r="J103" i="6"/>
  <c r="J106" i="7"/>
  <c r="J109" i="7"/>
  <c r="BK391" i="2"/>
  <c r="J534" i="2"/>
  <c r="BK600" i="2"/>
  <c r="J389" i="2"/>
  <c r="J600" i="2"/>
  <c r="J750" i="2"/>
  <c r="J428" i="2"/>
  <c r="J401" i="2"/>
  <c r="J100" i="3"/>
  <c r="BK90" i="4"/>
  <c r="BK104" i="5"/>
  <c r="BK127" i="7"/>
  <c r="J101" i="7"/>
  <c r="BK303" i="2"/>
  <c r="BK757" i="2"/>
  <c r="J114" i="2"/>
  <c r="J395" i="2"/>
  <c r="J537" i="2"/>
  <c r="J303" i="2"/>
  <c r="J120" i="3"/>
  <c r="J114" i="5"/>
  <c r="J99" i="5"/>
  <c r="BK102" i="7"/>
  <c r="BK90" i="7"/>
  <c r="BK523" i="2"/>
  <c r="J443" i="2"/>
  <c r="J451" i="2"/>
  <c r="J518" i="2"/>
  <c r="BK371" i="2"/>
  <c r="J399" i="2"/>
  <c r="J124" i="3"/>
  <c r="BK92" i="4"/>
  <c r="J154" i="5"/>
  <c r="BK94" i="7"/>
  <c r="J106" i="8"/>
  <c r="BK477" i="2"/>
  <c r="BK440" i="2"/>
  <c r="BK483" i="2"/>
  <c r="J307" i="2"/>
  <c r="BK873" i="2"/>
  <c r="BK117" i="3"/>
  <c r="BK99" i="4"/>
  <c r="J128" i="5"/>
  <c r="J97" i="7"/>
  <c r="J560" i="2"/>
  <c r="J541" i="2"/>
  <c r="BK725" i="2"/>
  <c r="J261" i="2"/>
  <c r="BK782" i="2"/>
  <c r="BK393" i="2"/>
  <c r="J623" i="2"/>
  <c r="J371" i="2"/>
  <c r="J479" i="2"/>
  <c r="BK101" i="3"/>
  <c r="J100" i="4"/>
  <c r="J111" i="5"/>
  <c r="J102" i="6"/>
  <c r="J114" i="7"/>
  <c r="BK91" i="8"/>
  <c r="J675" i="2"/>
  <c r="J844" i="2"/>
  <c r="BK750" i="2"/>
  <c r="J702" i="2"/>
  <c r="J631" i="2"/>
  <c r="BK120" i="3"/>
  <c r="J97" i="4"/>
  <c r="BK103" i="7"/>
  <c r="J94" i="8"/>
  <c r="J509" i="2"/>
  <c r="J118" i="2"/>
  <c r="J592" i="2"/>
  <c r="J278" i="2"/>
  <c r="BK100" i="3"/>
  <c r="J102" i="5"/>
  <c r="J118" i="7"/>
  <c r="J88" i="8"/>
  <c r="BK649" i="2"/>
  <c r="J384" i="2"/>
  <c r="BK696" i="2"/>
  <c r="J811" i="2"/>
  <c r="J113" i="3"/>
  <c r="J141" i="5"/>
  <c r="BK97" i="6"/>
  <c r="BK113" i="7"/>
  <c r="BK669" i="2"/>
  <c r="BK274" i="2"/>
  <c r="BK389" i="2"/>
  <c r="J110" i="2"/>
  <c r="J115" i="3"/>
  <c r="J137" i="5"/>
  <c r="J105" i="7"/>
  <c r="BK102" i="8"/>
  <c r="J840" i="2"/>
  <c r="BK246" i="2"/>
  <c r="BK576" i="2"/>
  <c r="J103" i="3"/>
  <c r="BK147" i="5"/>
  <c r="BK93" i="7"/>
  <c r="BK436" i="2"/>
  <c r="BK147" i="2"/>
  <c r="J561" i="2"/>
  <c r="BK719" i="2"/>
  <c r="J118" i="3"/>
  <c r="J109" i="5"/>
  <c r="J112" i="7"/>
  <c r="J634" i="2"/>
  <c r="BK537" i="2"/>
  <c r="BK114" i="2"/>
  <c r="BK140" i="2"/>
  <c r="J93" i="3"/>
  <c r="J143" i="5"/>
  <c r="BK99" i="6"/>
  <c r="BK88" i="8"/>
  <c r="J246" i="2"/>
  <c r="J359" i="2"/>
  <c r="BK495" i="2"/>
  <c r="J873" i="2"/>
  <c r="J95" i="3"/>
  <c r="BK153" i="5"/>
  <c r="J115" i="7"/>
  <c r="J108" i="7"/>
  <c r="BK109" i="8"/>
  <c r="J404" i="2"/>
  <c r="J802" i="2"/>
  <c r="BK472" i="2"/>
  <c r="BK412" i="2"/>
  <c r="J279" i="2"/>
  <c r="BK108" i="3"/>
  <c r="J104" i="4"/>
  <c r="BK126" i="5"/>
  <c r="BK119" i="7"/>
  <c r="BK230" i="2"/>
  <c r="BK702" i="2"/>
  <c r="J680" i="2"/>
  <c r="BK658" i="2"/>
  <c r="BK114" i="3"/>
  <c r="BK143" i="5"/>
  <c r="BK89" i="7"/>
  <c r="J719" i="2"/>
  <c r="J331" i="2"/>
  <c r="BK188" i="2"/>
  <c r="BK567" i="2"/>
  <c r="BK336" i="2"/>
  <c r="BK155" i="2"/>
  <c r="J102" i="4"/>
  <c r="BK145" i="5"/>
  <c r="BK100" i="7"/>
  <c r="J842" i="2"/>
  <c r="BK110" i="2"/>
  <c r="J153" i="2"/>
  <c r="J354" i="2"/>
  <c r="J114" i="3"/>
  <c r="J135" i="5"/>
  <c r="J102" i="7"/>
  <c r="BK777" i="2"/>
  <c r="BK324" i="2"/>
  <c r="BK443" i="2"/>
  <c r="J649" i="2"/>
  <c r="J116" i="3"/>
  <c r="BK88" i="4"/>
  <c r="BK102" i="6"/>
  <c r="BK111" i="7"/>
  <c r="J613" i="2"/>
  <c r="BK728" i="2"/>
  <c r="J227" i="2"/>
  <c r="BK105" i="3"/>
  <c r="J123" i="5"/>
  <c r="J91" i="7"/>
  <c r="BK94" i="8"/>
  <c r="J286" i="2"/>
  <c r="BK179" i="2"/>
  <c r="BK566" i="2"/>
  <c r="BK119" i="3"/>
  <c r="BK89" i="4"/>
  <c r="J124" i="7"/>
  <c r="J461" i="2"/>
  <c r="BK132" i="2"/>
  <c r="J147" i="2"/>
  <c r="J455" i="2"/>
  <c r="BK800" i="2"/>
  <c r="J434" i="2"/>
  <c r="J162" i="2"/>
  <c r="BK109" i="5"/>
  <c r="BK107" i="5"/>
  <c r="J89" i="7"/>
  <c r="BK92" i="7"/>
  <c r="J549" i="2"/>
  <c r="J489" i="2"/>
  <c r="J588" i="2"/>
  <c r="J209" i="2"/>
  <c r="BK561" i="2"/>
  <c r="J121" i="3"/>
  <c r="J90" i="4"/>
  <c r="BK120" i="5"/>
  <c r="J98" i="7"/>
  <c r="J572" i="2"/>
  <c r="BK279" i="2"/>
  <c r="BK549" i="2"/>
  <c r="BK364" i="2"/>
  <c r="BK759" i="2"/>
  <c r="BK183" i="2"/>
  <c r="J96" i="3"/>
  <c r="J99" i="3"/>
  <c r="J153" i="5"/>
  <c r="J91" i="6"/>
  <c r="J127" i="7"/>
  <c r="J502" i="2"/>
  <c r="J546" i="2"/>
  <c r="BK568" i="2"/>
  <c r="BK118" i="2"/>
  <c r="J391" i="2"/>
  <c r="J784" i="2"/>
  <c r="BK433" i="2"/>
  <c r="BK623" i="2"/>
  <c r="BK113" i="3"/>
  <c r="J104" i="3"/>
  <c r="BK135" i="5"/>
  <c r="BK97" i="5"/>
  <c r="J95" i="7"/>
  <c r="J92" i="7"/>
  <c r="J91" i="8"/>
  <c r="BK286" i="2"/>
  <c r="J800" i="2"/>
  <c r="BK580" i="2"/>
  <c r="BK842" i="2"/>
  <c r="BK682" i="2"/>
  <c r="BK497" i="2"/>
  <c r="J92" i="3"/>
  <c r="J142" i="5"/>
  <c r="BK152" i="5"/>
  <c r="J111" i="7"/>
  <c r="BK106" i="8"/>
  <c r="J775" i="2"/>
  <c r="J637" i="2"/>
  <c r="J682" i="2"/>
  <c r="BK278" i="2"/>
  <c r="J725" i="2"/>
  <c r="AS57" i="1"/>
  <c r="J99" i="8"/>
  <c r="J299" i="2"/>
  <c r="J183" i="2"/>
  <c r="J430" i="2"/>
  <c r="BK604" i="2"/>
  <c r="J477" i="2"/>
  <c r="J123" i="3"/>
  <c r="J104" i="5"/>
  <c r="BK120" i="7"/>
  <c r="BK105" i="7"/>
  <c r="J311" i="2"/>
  <c r="J270" i="2"/>
  <c r="BK596" i="2"/>
  <c r="BK634" i="2"/>
  <c r="J735" i="2"/>
  <c r="J98" i="3"/>
  <c r="J96" i="4"/>
  <c r="J147" i="5"/>
  <c r="BK91" i="7"/>
  <c r="J109" i="8"/>
  <c r="J123" i="2"/>
  <c r="BK663" i="2"/>
  <c r="J766" i="2"/>
  <c r="BK614" i="2"/>
  <c r="BK343" i="2"/>
  <c r="BK551" i="2"/>
  <c r="BK395" i="2"/>
  <c r="J106" i="3"/>
  <c r="BK92" i="3"/>
  <c r="BK102" i="4"/>
  <c r="BK117" i="5"/>
  <c r="J93" i="6"/>
  <c r="J126" i="7"/>
  <c r="BK430" i="2"/>
  <c r="BK143" i="2"/>
  <c r="BK840" i="2"/>
  <c r="BK123" i="2"/>
  <c r="J101" i="3"/>
  <c r="J97" i="5"/>
  <c r="BK109" i="7"/>
  <c r="J103" i="7"/>
  <c r="J723" i="2"/>
  <c r="J169" i="2"/>
  <c r="BK689" i="2"/>
  <c r="J431" i="2"/>
  <c r="J119" i="3"/>
  <c r="J132" i="5"/>
  <c r="BK104" i="6"/>
  <c r="J107" i="7"/>
  <c r="J604" i="2"/>
  <c r="BK403" i="2"/>
  <c r="J730" i="2"/>
  <c r="J568" i="2"/>
  <c r="BK855" i="2"/>
  <c r="BK103" i="3"/>
  <c r="BK95" i="4"/>
  <c r="BK92" i="5"/>
  <c r="BK97" i="7"/>
  <c r="BK96" i="8"/>
  <c r="BK209" i="2"/>
  <c r="J364" i="2"/>
  <c r="BK509" i="2"/>
  <c r="J596" i="2"/>
  <c r="J188" i="2"/>
  <c r="BK98" i="3"/>
  <c r="J96" i="5"/>
  <c r="BK116" i="7"/>
  <c r="J483" i="2"/>
  <c r="BK560" i="2"/>
  <c r="BK637" i="2"/>
  <c r="J425" i="2"/>
  <c r="J97" i="3"/>
  <c r="BK123" i="5"/>
  <c r="BK101" i="7"/>
  <c r="J669" i="2"/>
  <c r="BK680" i="2"/>
  <c r="BK740" i="2"/>
  <c r="BK449" i="2"/>
  <c r="BK107" i="3"/>
  <c r="J92" i="5"/>
  <c r="BK128" i="7"/>
  <c r="J576" i="2"/>
  <c r="BK609" i="2"/>
  <c r="J833" i="2"/>
  <c r="BK227" i="2"/>
  <c r="BK98" i="4"/>
  <c r="BK102" i="5"/>
  <c r="BK95" i="7"/>
  <c r="BK687" i="2"/>
  <c r="J423" i="2"/>
  <c r="J237" i="2"/>
  <c r="BK735" i="2"/>
  <c r="BK136" i="2"/>
  <c r="J109" i="3"/>
  <c r="J108" i="3"/>
  <c r="J103" i="4"/>
  <c r="J94" i="5"/>
  <c r="BK107" i="7"/>
  <c r="BK261" i="2"/>
  <c r="BK592" i="2"/>
  <c r="BK743" i="2"/>
  <c r="J285" i="2"/>
  <c r="BK613" i="2"/>
  <c r="J230" i="2"/>
  <c r="BK93" i="3"/>
  <c r="J152" i="5"/>
  <c r="J105" i="6"/>
  <c r="BK88" i="7"/>
  <c r="BK108" i="8"/>
  <c r="J336" i="2"/>
  <c r="BK404" i="2"/>
  <c r="BK434" i="2"/>
  <c r="BK844" i="2"/>
  <c r="BK541" i="2"/>
  <c r="J551" i="2"/>
  <c r="BK94" i="3"/>
  <c r="BK91" i="4"/>
  <c r="BK139" i="5"/>
  <c r="J88" i="7"/>
  <c r="BK99" i="8"/>
  <c r="BK708" i="2"/>
  <c r="J140" i="2"/>
  <c r="BK316" i="2"/>
  <c r="J449" i="2"/>
  <c r="J350" i="2"/>
  <c r="J507" i="2"/>
  <c r="J514" i="2"/>
  <c r="J107" i="3"/>
  <c r="J88" i="4"/>
  <c r="V88" i="4" s="1"/>
  <c r="U86" i="4" s="1"/>
  <c r="AQ60" i="1" s="1"/>
  <c r="AQ57" i="1" s="1"/>
  <c r="AQ56" i="1" s="1"/>
  <c r="AN27" i="1" s="1"/>
  <c r="BK99" i="5"/>
  <c r="BK114" i="7"/>
  <c r="BK115" i="7"/>
  <c r="BK96" i="7"/>
  <c r="J580" i="2"/>
  <c r="J177" i="2"/>
  <c r="BK514" i="2"/>
  <c r="BK714" i="2"/>
  <c r="BK280" i="2"/>
  <c r="J495" i="2"/>
  <c r="J787" i="2"/>
  <c r="J105" i="3"/>
  <c r="J89" i="4"/>
  <c r="BK130" i="5"/>
  <c r="BK121" i="7"/>
  <c r="J122" i="7"/>
  <c r="BK399" i="2"/>
  <c r="BK153" i="2"/>
  <c r="BK350" i="2"/>
  <c r="BK807" i="2"/>
  <c r="J179" i="2"/>
  <c r="BK438" i="2"/>
  <c r="J111" i="3"/>
  <c r="J101" i="4"/>
  <c r="BK142" i="5"/>
  <c r="BK95" i="6"/>
  <c r="BK108" i="7"/>
  <c r="J102" i="8"/>
  <c r="J567" i="2"/>
  <c r="BK822" i="2"/>
  <c r="BK489" i="2"/>
  <c r="BK546" i="2"/>
  <c r="J847" i="2"/>
  <c r="BK111" i="3"/>
  <c r="BK96" i="4"/>
  <c r="BK103" i="6"/>
  <c r="BK112" i="7"/>
  <c r="BK455" i="2"/>
  <c r="BK617" i="2"/>
  <c r="BK675" i="2"/>
  <c r="J768" i="2"/>
  <c r="J468" i="2"/>
  <c r="J94" i="3"/>
  <c r="BK132" i="5"/>
  <c r="J99" i="7"/>
  <c r="J120" i="7"/>
  <c r="BK237" i="2"/>
  <c r="J295" i="2"/>
  <c r="J472" i="2"/>
  <c r="BK451" i="2"/>
  <c r="BK164" i="2"/>
  <c r="J127" i="2"/>
  <c r="BK416" i="2"/>
  <c r="BK584" i="2"/>
  <c r="BK121" i="3"/>
  <c r="BK124" i="3"/>
  <c r="BK97" i="4"/>
  <c r="BK96" i="5"/>
  <c r="BK93" i="6"/>
  <c r="J94" i="7"/>
  <c r="J96" i="8"/>
  <c r="J527" i="2"/>
  <c r="BK354" i="2"/>
  <c r="BK527" i="2"/>
  <c r="J855" i="2"/>
  <c r="BK97" i="3"/>
  <c r="BK137" i="5"/>
  <c r="J95" i="6"/>
  <c r="BK125" i="7"/>
  <c r="J136" i="2"/>
  <c r="J523" i="2"/>
  <c r="BK479" i="2"/>
  <c r="J871" i="2"/>
  <c r="BK109" i="3"/>
  <c r="J91" i="4"/>
  <c r="J104" i="6"/>
  <c r="BK104" i="7"/>
  <c r="J324" i="2"/>
  <c r="BK811" i="2"/>
  <c r="J609" i="2"/>
  <c r="BK177" i="2"/>
  <c r="J896" i="2"/>
  <c r="BK123" i="3"/>
  <c r="BK94" i="4"/>
  <c r="BK150" i="5"/>
  <c r="J113" i="7"/>
  <c r="J740" i="2"/>
  <c r="BK723" i="2"/>
  <c r="J143" i="2"/>
  <c r="J555" i="2"/>
  <c r="J614" i="2"/>
  <c r="BK101" i="4"/>
  <c r="J99" i="6"/>
  <c r="BK98" i="7"/>
  <c r="BK631" i="2"/>
  <c r="J164" i="2"/>
  <c r="J822" i="2"/>
  <c r="BK118" i="3"/>
  <c r="J99" i="4"/>
  <c r="BK114" i="5"/>
  <c r="J96" i="7"/>
  <c r="BK221" i="2"/>
  <c r="J343" i="2"/>
  <c r="BK169" i="2"/>
  <c r="BK627" i="2"/>
  <c r="BK104" i="4"/>
  <c r="BK154" i="5"/>
  <c r="BK784" i="2"/>
  <c r="BK847" i="2"/>
  <c r="J393" i="2"/>
  <c r="BK384" i="2"/>
  <c r="BK99" i="3"/>
  <c r="J150" i="5"/>
  <c r="J117" i="7"/>
  <c r="J687" i="2"/>
  <c r="BK798" i="2"/>
  <c r="BK423" i="2"/>
  <c r="BK295" i="2"/>
  <c r="J104" i="7"/>
  <c r="J798" i="2"/>
  <c r="J708" i="2"/>
  <c r="J221" i="2"/>
  <c r="BK453" i="2"/>
  <c r="J757" i="2"/>
  <c r="J436" i="2"/>
  <c r="BK518" i="2"/>
  <c r="J112" i="3"/>
  <c r="BK103" i="4"/>
  <c r="J130" i="5"/>
  <c r="J90" i="7"/>
  <c r="BK99" i="7"/>
  <c r="J403" i="2"/>
  <c r="BK833" i="2"/>
  <c r="J816" i="2"/>
  <c r="J380" i="2"/>
  <c r="BK311" i="2"/>
  <c r="J658" i="2"/>
  <c r="J117" i="3"/>
  <c r="BK93" i="4"/>
  <c r="J151" i="5"/>
  <c r="BK110" i="7"/>
  <c r="J128" i="7"/>
  <c r="J108" i="8"/>
  <c r="BK127" i="2"/>
  <c r="BK285" i="2"/>
  <c r="BK468" i="2"/>
  <c r="J453" i="2"/>
  <c r="J440" i="2"/>
  <c r="J627" i="2"/>
  <c r="BK162" i="2"/>
  <c r="BK461" i="2"/>
  <c r="BK115" i="3"/>
  <c r="J91" i="3"/>
  <c r="J120" i="5"/>
  <c r="J97" i="6"/>
  <c r="J121" i="7"/>
  <c r="BK126" i="7"/>
  <c r="J497" i="2"/>
  <c r="BK431" i="2"/>
  <c r="J155" i="2"/>
  <c r="J433" i="2"/>
  <c r="J782" i="2"/>
  <c r="BK871" i="2"/>
  <c r="BK112" i="3"/>
  <c r="J98" i="4"/>
  <c r="BK111" i="5"/>
  <c r="BK91" i="6"/>
  <c r="J100" i="7"/>
  <c r="J663" i="2"/>
  <c r="BK507" i="2"/>
  <c r="J412" i="2"/>
  <c r="J566" i="2"/>
  <c r="J777" i="2"/>
  <c r="BK299" i="2"/>
  <c r="BK116" i="3"/>
  <c r="J92" i="4"/>
  <c r="J107" i="5"/>
  <c r="BK122" i="7"/>
  <c r="BK124" i="7"/>
  <c r="BK117" i="7"/>
  <c r="BK307" i="2"/>
  <c r="BK768" i="2"/>
  <c r="BK359" i="2"/>
  <c r="BK802" i="2"/>
  <c r="BK896" i="2"/>
  <c r="BK380" i="2"/>
  <c r="BK106" i="3"/>
  <c r="J95" i="4"/>
  <c r="BK105" i="6"/>
  <c r="BK106" i="7"/>
  <c r="BK766" i="2"/>
  <c r="J728" i="2"/>
  <c r="J132" i="2"/>
  <c r="J438" i="2"/>
  <c r="J441" i="2"/>
  <c r="BK555" i="2"/>
  <c r="BK104" i="3"/>
  <c r="J117" i="5"/>
  <c r="J119" i="7"/>
  <c r="J110" i="7"/>
  <c r="J316" i="2"/>
  <c r="BK441" i="2"/>
  <c r="BK572" i="2"/>
  <c r="J584" i="2"/>
  <c r="J696" i="2"/>
  <c r="J689" i="2"/>
  <c r="BK502" i="2"/>
  <c r="BK816" i="2"/>
  <c r="BK91" i="3"/>
  <c r="BK100" i="4"/>
  <c r="BK151" i="5"/>
  <c r="BK141" i="5"/>
  <c r="J93" i="7"/>
  <c r="J125" i="7"/>
  <c r="J123" i="7"/>
  <c r="T105" i="8" l="1"/>
  <c r="BK109" i="2"/>
  <c r="R152" i="2"/>
  <c r="P390" i="2"/>
  <c r="T415" i="2"/>
  <c r="T429" i="2"/>
  <c r="T432" i="2"/>
  <c r="P467" i="2"/>
  <c r="P548" i="2"/>
  <c r="BK636" i="2"/>
  <c r="J636" i="2" s="1"/>
  <c r="J82" i="2" s="1"/>
  <c r="BK786" i="2"/>
  <c r="J786" i="2"/>
  <c r="J84" i="2"/>
  <c r="BK846" i="2"/>
  <c r="J846" i="2" s="1"/>
  <c r="J85" i="2" s="1"/>
  <c r="R90" i="3"/>
  <c r="BK110" i="3"/>
  <c r="J110" i="3"/>
  <c r="J66" i="3"/>
  <c r="BK122" i="3"/>
  <c r="J122" i="3"/>
  <c r="J67" i="3" s="1"/>
  <c r="BK87" i="4"/>
  <c r="J87" i="4" s="1"/>
  <c r="J64" i="4" s="1"/>
  <c r="R91" i="5"/>
  <c r="BK113" i="5"/>
  <c r="J113" i="5"/>
  <c r="J67" i="5"/>
  <c r="P149" i="5"/>
  <c r="BK94" i="6"/>
  <c r="J94" i="6" s="1"/>
  <c r="J66" i="6" s="1"/>
  <c r="R101" i="6"/>
  <c r="T109" i="2"/>
  <c r="R277" i="2"/>
  <c r="BK415" i="2"/>
  <c r="J415" i="2" s="1"/>
  <c r="J71" i="2" s="1"/>
  <c r="R429" i="2"/>
  <c r="R435" i="2"/>
  <c r="BK536" i="2"/>
  <c r="J536" i="2"/>
  <c r="J79" i="2"/>
  <c r="R536" i="2"/>
  <c r="R636" i="2"/>
  <c r="T786" i="2"/>
  <c r="P102" i="3"/>
  <c r="R122" i="3"/>
  <c r="P87" i="4"/>
  <c r="P86" i="4"/>
  <c r="AU60" i="1"/>
  <c r="BK106" i="5"/>
  <c r="J106" i="5" s="1"/>
  <c r="J66" i="5" s="1"/>
  <c r="P106" i="5"/>
  <c r="BK149" i="5"/>
  <c r="J149" i="5"/>
  <c r="J68" i="5"/>
  <c r="BK101" i="6"/>
  <c r="J101" i="6"/>
  <c r="J67" i="6" s="1"/>
  <c r="T87" i="7"/>
  <c r="T86" i="7" s="1"/>
  <c r="BK152" i="2"/>
  <c r="J152" i="2" s="1"/>
  <c r="J66" i="2" s="1"/>
  <c r="BK390" i="2"/>
  <c r="J390" i="2"/>
  <c r="J68" i="2" s="1"/>
  <c r="BK435" i="2"/>
  <c r="J435" i="2" s="1"/>
  <c r="J75" i="2" s="1"/>
  <c r="P152" i="2"/>
  <c r="R390" i="2"/>
  <c r="P429" i="2"/>
  <c r="T435" i="2"/>
  <c r="T548" i="2"/>
  <c r="R616" i="2"/>
  <c r="P742" i="2"/>
  <c r="T846" i="2"/>
  <c r="T110" i="3"/>
  <c r="BK91" i="5"/>
  <c r="J91" i="5"/>
  <c r="J64" i="5"/>
  <c r="P113" i="5"/>
  <c r="P94" i="6"/>
  <c r="R87" i="7"/>
  <c r="R86" i="7"/>
  <c r="T152" i="2"/>
  <c r="T390" i="2"/>
  <c r="BK429" i="2"/>
  <c r="J429" i="2"/>
  <c r="J73" i="2" s="1"/>
  <c r="P432" i="2"/>
  <c r="BK467" i="2"/>
  <c r="J467" i="2" s="1"/>
  <c r="J78" i="2" s="1"/>
  <c r="BK548" i="2"/>
  <c r="J548" i="2"/>
  <c r="J80" i="2"/>
  <c r="P636" i="2"/>
  <c r="T742" i="2"/>
  <c r="R846" i="2"/>
  <c r="BK102" i="3"/>
  <c r="J102" i="3" s="1"/>
  <c r="J65" i="3" s="1"/>
  <c r="T102" i="3"/>
  <c r="T122" i="3"/>
  <c r="T87" i="4"/>
  <c r="T86" i="4" s="1"/>
  <c r="T91" i="5"/>
  <c r="P101" i="5"/>
  <c r="T113" i="5"/>
  <c r="T101" i="6"/>
  <c r="P87" i="8"/>
  <c r="R93" i="8"/>
  <c r="BK277" i="2"/>
  <c r="J277" i="2" s="1"/>
  <c r="J67" i="2" s="1"/>
  <c r="P415" i="2"/>
  <c r="P435" i="2"/>
  <c r="R548" i="2"/>
  <c r="P616" i="2"/>
  <c r="BK742" i="2"/>
  <c r="J742" i="2" s="1"/>
  <c r="J83" i="2" s="1"/>
  <c r="R786" i="2"/>
  <c r="T90" i="3"/>
  <c r="T89" i="3" s="1"/>
  <c r="R102" i="3"/>
  <c r="P122" i="3"/>
  <c r="R101" i="5"/>
  <c r="T106" i="5"/>
  <c r="R149" i="5"/>
  <c r="R94" i="6"/>
  <c r="R89" i="6" s="1"/>
  <c r="P87" i="7"/>
  <c r="P86" i="7"/>
  <c r="AU63" i="1"/>
  <c r="R87" i="8"/>
  <c r="BK93" i="8"/>
  <c r="J93" i="8" s="1"/>
  <c r="J62" i="8" s="1"/>
  <c r="T93" i="8"/>
  <c r="BK105" i="8"/>
  <c r="J105" i="8"/>
  <c r="J65" i="8"/>
  <c r="P105" i="8"/>
  <c r="R109" i="2"/>
  <c r="R108" i="2" s="1"/>
  <c r="P277" i="2"/>
  <c r="R415" i="2"/>
  <c r="R432" i="2"/>
  <c r="R467" i="2"/>
  <c r="T536" i="2"/>
  <c r="T636" i="2"/>
  <c r="P786" i="2"/>
  <c r="P90" i="3"/>
  <c r="P110" i="3"/>
  <c r="BK101" i="5"/>
  <c r="J101" i="5" s="1"/>
  <c r="J65" i="5" s="1"/>
  <c r="R113" i="5"/>
  <c r="P101" i="6"/>
  <c r="BK87" i="7"/>
  <c r="BK86" i="7" s="1"/>
  <c r="J86" i="7" s="1"/>
  <c r="BK87" i="8"/>
  <c r="T87" i="8"/>
  <c r="T86" i="8"/>
  <c r="T85" i="8"/>
  <c r="P93" i="8"/>
  <c r="R105" i="8"/>
  <c r="P109" i="2"/>
  <c r="P108" i="2" s="1"/>
  <c r="T277" i="2"/>
  <c r="BK432" i="2"/>
  <c r="J432" i="2"/>
  <c r="J74" i="2"/>
  <c r="T467" i="2"/>
  <c r="P536" i="2"/>
  <c r="BK616" i="2"/>
  <c r="J616" i="2" s="1"/>
  <c r="J81" i="2" s="1"/>
  <c r="T616" i="2"/>
  <c r="R742" i="2"/>
  <c r="P846" i="2"/>
  <c r="BK90" i="3"/>
  <c r="BK89" i="3" s="1"/>
  <c r="J89" i="3" s="1"/>
  <c r="R110" i="3"/>
  <c r="R87" i="4"/>
  <c r="R86" i="4"/>
  <c r="P91" i="5"/>
  <c r="T101" i="5"/>
  <c r="R106" i="5"/>
  <c r="T149" i="5"/>
  <c r="T94" i="6"/>
  <c r="T89" i="6" s="1"/>
  <c r="BK427" i="2"/>
  <c r="J427" i="2"/>
  <c r="J72" i="2"/>
  <c r="BK454" i="2"/>
  <c r="J454" i="2" s="1"/>
  <c r="J77" i="2" s="1"/>
  <c r="BK92" i="6"/>
  <c r="J92" i="6" s="1"/>
  <c r="J65" i="6" s="1"/>
  <c r="BK452" i="2"/>
  <c r="J452" i="2"/>
  <c r="J76" i="2"/>
  <c r="BK101" i="8"/>
  <c r="J101" i="8" s="1"/>
  <c r="J64" i="8" s="1"/>
  <c r="BK98" i="8"/>
  <c r="J98" i="8"/>
  <c r="J63" i="8"/>
  <c r="BK411" i="2"/>
  <c r="J411" i="2"/>
  <c r="J69" i="2" s="1"/>
  <c r="BK90" i="6"/>
  <c r="J90" i="6"/>
  <c r="J64" i="6" s="1"/>
  <c r="J55" i="8"/>
  <c r="J79" i="8"/>
  <c r="BF102" i="8"/>
  <c r="F82" i="8"/>
  <c r="E75" i="8"/>
  <c r="BF88" i="8"/>
  <c r="BF99" i="8"/>
  <c r="BF106" i="8"/>
  <c r="BF91" i="8"/>
  <c r="BF108" i="8"/>
  <c r="BF109" i="8"/>
  <c r="BF94" i="8"/>
  <c r="BF96" i="8"/>
  <c r="BF105" i="7"/>
  <c r="BF113" i="7"/>
  <c r="BF116" i="7"/>
  <c r="BF119" i="7"/>
  <c r="BF121" i="7"/>
  <c r="BF126" i="7"/>
  <c r="BF127" i="7"/>
  <c r="BF128" i="7"/>
  <c r="F59" i="7"/>
  <c r="BF89" i="7"/>
  <c r="BF99" i="7"/>
  <c r="BF109" i="7"/>
  <c r="BF124" i="7"/>
  <c r="E74" i="7"/>
  <c r="BF88" i="7"/>
  <c r="BF90" i="7"/>
  <c r="BF97" i="7"/>
  <c r="BF98" i="7"/>
  <c r="BF101" i="7"/>
  <c r="BF102" i="7"/>
  <c r="BF103" i="7"/>
  <c r="BF106" i="7"/>
  <c r="BF115" i="7"/>
  <c r="BF117" i="7"/>
  <c r="J80" i="7"/>
  <c r="BF92" i="7"/>
  <c r="BF96" i="7"/>
  <c r="BF108" i="7"/>
  <c r="BF122" i="7"/>
  <c r="BF123" i="7"/>
  <c r="BF95" i="7"/>
  <c r="BF114" i="7"/>
  <c r="BF120" i="7"/>
  <c r="BF93" i="7"/>
  <c r="BF110" i="7"/>
  <c r="J83" i="7"/>
  <c r="BF94" i="7"/>
  <c r="BF100" i="7"/>
  <c r="BF104" i="7"/>
  <c r="BF107" i="7"/>
  <c r="BF111" i="7"/>
  <c r="BF118" i="7"/>
  <c r="BF91" i="7"/>
  <c r="BF112" i="7"/>
  <c r="BF125" i="7"/>
  <c r="J56" i="6"/>
  <c r="J59" i="6"/>
  <c r="BF97" i="6"/>
  <c r="BF104" i="6"/>
  <c r="BF99" i="6"/>
  <c r="E77" i="6"/>
  <c r="F86" i="6"/>
  <c r="BF102" i="6"/>
  <c r="BF105" i="6"/>
  <c r="BF91" i="6"/>
  <c r="BF93" i="6"/>
  <c r="BF103" i="6"/>
  <c r="BF95" i="6"/>
  <c r="BK86" i="4"/>
  <c r="J86" i="4"/>
  <c r="J32" i="4" s="1"/>
  <c r="F87" i="5"/>
  <c r="BF114" i="5"/>
  <c r="BF120" i="5"/>
  <c r="BF99" i="5"/>
  <c r="BF102" i="5"/>
  <c r="BF147" i="5"/>
  <c r="BF109" i="5"/>
  <c r="BF135" i="5"/>
  <c r="BF141" i="5"/>
  <c r="J59" i="5"/>
  <c r="BF128" i="5"/>
  <c r="BF130" i="5"/>
  <c r="BF132" i="5"/>
  <c r="BF142" i="5"/>
  <c r="BF151" i="5"/>
  <c r="BF152" i="5"/>
  <c r="BF153" i="5"/>
  <c r="E50" i="5"/>
  <c r="J84" i="5"/>
  <c r="BF92" i="5"/>
  <c r="BF104" i="5"/>
  <c r="BF111" i="5"/>
  <c r="BF126" i="5"/>
  <c r="BF137" i="5"/>
  <c r="BF139" i="5"/>
  <c r="BF94" i="5"/>
  <c r="BF143" i="5"/>
  <c r="BF145" i="5"/>
  <c r="BF96" i="5"/>
  <c r="BF123" i="5"/>
  <c r="BF150" i="5"/>
  <c r="BF154" i="5"/>
  <c r="BF97" i="5"/>
  <c r="BF107" i="5"/>
  <c r="BF117" i="5"/>
  <c r="J56" i="4"/>
  <c r="E74" i="4"/>
  <c r="BF96" i="4"/>
  <c r="J90" i="3"/>
  <c r="J64" i="3"/>
  <c r="BF93" i="4"/>
  <c r="BF95" i="4"/>
  <c r="BF97" i="4"/>
  <c r="F59" i="4"/>
  <c r="BF100" i="4"/>
  <c r="J59" i="4"/>
  <c r="BF94" i="4"/>
  <c r="BF88" i="4"/>
  <c r="BF92" i="4"/>
  <c r="BF98" i="4"/>
  <c r="BF102" i="4"/>
  <c r="BF103" i="4"/>
  <c r="BF104" i="4"/>
  <c r="BF90" i="4"/>
  <c r="BF91" i="4"/>
  <c r="BF99" i="4"/>
  <c r="BF89" i="4"/>
  <c r="BF101" i="4"/>
  <c r="E50" i="3"/>
  <c r="BF92" i="3"/>
  <c r="BF95" i="3"/>
  <c r="BF115" i="3"/>
  <c r="J109" i="2"/>
  <c r="J65" i="2"/>
  <c r="F59" i="3"/>
  <c r="BF91" i="3"/>
  <c r="BF107" i="3"/>
  <c r="BF111" i="3"/>
  <c r="J56" i="3"/>
  <c r="J86" i="3"/>
  <c r="BF96" i="3"/>
  <c r="BF112" i="3"/>
  <c r="BF121" i="3"/>
  <c r="BF108" i="3"/>
  <c r="BF109" i="3"/>
  <c r="BF113" i="3"/>
  <c r="BF114" i="3"/>
  <c r="BF119" i="3"/>
  <c r="BF124" i="3"/>
  <c r="BF101" i="3"/>
  <c r="BF106" i="3"/>
  <c r="BF116" i="3"/>
  <c r="BF117" i="3"/>
  <c r="BF123" i="3"/>
  <c r="BF97" i="3"/>
  <c r="BF98" i="3"/>
  <c r="BF99" i="3"/>
  <c r="BF100" i="3"/>
  <c r="BF103" i="3"/>
  <c r="BF104" i="3"/>
  <c r="BF105" i="3"/>
  <c r="BF93" i="3"/>
  <c r="BF94" i="3"/>
  <c r="BF118" i="3"/>
  <c r="BF120" i="3"/>
  <c r="J104" i="2"/>
  <c r="BF110" i="2"/>
  <c r="BF114" i="2"/>
  <c r="BF143" i="2"/>
  <c r="BF164" i="2"/>
  <c r="BF177" i="2"/>
  <c r="BF246" i="2"/>
  <c r="BF336" i="2"/>
  <c r="BF359" i="2"/>
  <c r="BF389" i="2"/>
  <c r="BF391" i="2"/>
  <c r="BF412" i="2"/>
  <c r="BF438" i="2"/>
  <c r="BF440" i="2"/>
  <c r="BF443" i="2"/>
  <c r="BF527" i="2"/>
  <c r="BF541" i="2"/>
  <c r="BF572" i="2"/>
  <c r="BF588" i="2"/>
  <c r="BF592" i="2"/>
  <c r="BF634" i="2"/>
  <c r="BF680" i="2"/>
  <c r="BF682" i="2"/>
  <c r="BF687" i="2"/>
  <c r="BF708" i="2"/>
  <c r="BF725" i="2"/>
  <c r="BF740" i="2"/>
  <c r="BF743" i="2"/>
  <c r="BF782" i="2"/>
  <c r="BF798" i="2"/>
  <c r="BF802" i="2"/>
  <c r="BF822" i="2"/>
  <c r="BF842" i="2"/>
  <c r="BF847" i="2"/>
  <c r="BF855" i="2"/>
  <c r="BF871" i="2"/>
  <c r="BF873" i="2"/>
  <c r="BF896" i="2"/>
  <c r="J101" i="2"/>
  <c r="BF147" i="2"/>
  <c r="BF451" i="2"/>
  <c r="BF453" i="2"/>
  <c r="BF455" i="2"/>
  <c r="BF477" i="2"/>
  <c r="BF483" i="2"/>
  <c r="BF549" i="2"/>
  <c r="BF613" i="2"/>
  <c r="BF617" i="2"/>
  <c r="BF735" i="2"/>
  <c r="BF800" i="2"/>
  <c r="BF816" i="2"/>
  <c r="BF844" i="2"/>
  <c r="BF118" i="2"/>
  <c r="BF132" i="2"/>
  <c r="BF140" i="2"/>
  <c r="BF153" i="2"/>
  <c r="BF278" i="2"/>
  <c r="BF295" i="2"/>
  <c r="BF316" i="2"/>
  <c r="BF423" i="2"/>
  <c r="BF428" i="2"/>
  <c r="BF430" i="2"/>
  <c r="BF449" i="2"/>
  <c r="BF461" i="2"/>
  <c r="BF468" i="2"/>
  <c r="BF472" i="2"/>
  <c r="BF481" i="2"/>
  <c r="BF497" i="2"/>
  <c r="BF502" i="2"/>
  <c r="BF507" i="2"/>
  <c r="BF518" i="2"/>
  <c r="BF534" i="2"/>
  <c r="BF537" i="2"/>
  <c r="BF555" i="2"/>
  <c r="BF568" i="2"/>
  <c r="BF631" i="2"/>
  <c r="BF675" i="2"/>
  <c r="BF777" i="2"/>
  <c r="BF136" i="2"/>
  <c r="BF169" i="2"/>
  <c r="BF183" i="2"/>
  <c r="BF237" i="2"/>
  <c r="BF252" i="2"/>
  <c r="BF270" i="2"/>
  <c r="BF279" i="2"/>
  <c r="BF343" i="2"/>
  <c r="BF354" i="2"/>
  <c r="BF364" i="2"/>
  <c r="BF371" i="2"/>
  <c r="BF514" i="2"/>
  <c r="BF580" i="2"/>
  <c r="BF649" i="2"/>
  <c r="BF702" i="2"/>
  <c r="BF723" i="2"/>
  <c r="BF127" i="2"/>
  <c r="BF155" i="2"/>
  <c r="BF188" i="2"/>
  <c r="BF221" i="2"/>
  <c r="BF227" i="2"/>
  <c r="BF261" i="2"/>
  <c r="BF274" i="2"/>
  <c r="BF307" i="2"/>
  <c r="BF311" i="2"/>
  <c r="BF324" i="2"/>
  <c r="BF350" i="2"/>
  <c r="BF399" i="2"/>
  <c r="BF401" i="2"/>
  <c r="BF403" i="2"/>
  <c r="BF404" i="2"/>
  <c r="BF425" i="2"/>
  <c r="BF433" i="2"/>
  <c r="BF479" i="2"/>
  <c r="BF495" i="2"/>
  <c r="BF560" i="2"/>
  <c r="BF627" i="2"/>
  <c r="BF663" i="2"/>
  <c r="BF730" i="2"/>
  <c r="BF757" i="2"/>
  <c r="BF768" i="2"/>
  <c r="BF775" i="2"/>
  <c r="F59" i="2"/>
  <c r="BF162" i="2"/>
  <c r="BF230" i="2"/>
  <c r="BF280" i="2"/>
  <c r="BF285" i="2"/>
  <c r="BF286" i="2"/>
  <c r="BF303" i="2"/>
  <c r="BF509" i="2"/>
  <c r="BF523" i="2"/>
  <c r="BF546" i="2"/>
  <c r="BF561" i="2"/>
  <c r="BF576" i="2"/>
  <c r="BF604" i="2"/>
  <c r="BF609" i="2"/>
  <c r="BF658" i="2"/>
  <c r="BF669" i="2"/>
  <c r="BF719" i="2"/>
  <c r="BF759" i="2"/>
  <c r="BF766" i="2"/>
  <c r="BF787" i="2"/>
  <c r="BF833" i="2"/>
  <c r="BF840" i="2"/>
  <c r="E50" i="2"/>
  <c r="BF123" i="2"/>
  <c r="BF179" i="2"/>
  <c r="BF209" i="2"/>
  <c r="BF384" i="2"/>
  <c r="BF395" i="2"/>
  <c r="BF434" i="2"/>
  <c r="BF436" i="2"/>
  <c r="BF551" i="2"/>
  <c r="BF566" i="2"/>
  <c r="BF600" i="2"/>
  <c r="BF614" i="2"/>
  <c r="BF623" i="2"/>
  <c r="BF637" i="2"/>
  <c r="BF689" i="2"/>
  <c r="BF714" i="2"/>
  <c r="BF728" i="2"/>
  <c r="BF750" i="2"/>
  <c r="BF784" i="2"/>
  <c r="BF811" i="2"/>
  <c r="BF299" i="2"/>
  <c r="BF331" i="2"/>
  <c r="BF380" i="2"/>
  <c r="BF393" i="2"/>
  <c r="BF416" i="2"/>
  <c r="BF431" i="2"/>
  <c r="BF441" i="2"/>
  <c r="BF489" i="2"/>
  <c r="BF567" i="2"/>
  <c r="BF584" i="2"/>
  <c r="BF596" i="2"/>
  <c r="BF696" i="2"/>
  <c r="BF807" i="2"/>
  <c r="F38" i="4"/>
  <c r="BC60" i="1"/>
  <c r="F38" i="7"/>
  <c r="BC63" i="1" s="1"/>
  <c r="F38" i="2"/>
  <c r="BC58" i="1" s="1"/>
  <c r="F37" i="6"/>
  <c r="BB62" i="1"/>
  <c r="J35" i="7"/>
  <c r="AV63" i="1" s="1"/>
  <c r="F35" i="2"/>
  <c r="AZ58" i="1"/>
  <c r="F35" i="4"/>
  <c r="AZ60" i="1"/>
  <c r="F38" i="6"/>
  <c r="BC62" i="1"/>
  <c r="AS56" i="1"/>
  <c r="F38" i="3"/>
  <c r="BC59" i="1"/>
  <c r="F35" i="6"/>
  <c r="AZ62" i="1" s="1"/>
  <c r="F33" i="8"/>
  <c r="AZ64" i="1"/>
  <c r="F35" i="3"/>
  <c r="AZ59" i="1"/>
  <c r="F39" i="2"/>
  <c r="BD58" i="1" s="1"/>
  <c r="J35" i="5"/>
  <c r="AV61" i="1" s="1"/>
  <c r="J35" i="3"/>
  <c r="AV59" i="1"/>
  <c r="F35" i="7"/>
  <c r="AZ63" i="1" s="1"/>
  <c r="J33" i="8"/>
  <c r="AV64" i="1"/>
  <c r="F39" i="3"/>
  <c r="BD59" i="1"/>
  <c r="J35" i="6"/>
  <c r="AV62" i="1"/>
  <c r="F39" i="7"/>
  <c r="BD63" i="1" s="1"/>
  <c r="J35" i="2"/>
  <c r="AV58" i="1" s="1"/>
  <c r="F37" i="4"/>
  <c r="BB60" i="1" s="1"/>
  <c r="F35" i="8"/>
  <c r="BB64" i="1"/>
  <c r="F37" i="5"/>
  <c r="BB61" i="1" s="1"/>
  <c r="F39" i="4"/>
  <c r="BD60" i="1" s="1"/>
  <c r="F37" i="3"/>
  <c r="BB59" i="1"/>
  <c r="F36" i="8"/>
  <c r="BC64" i="1"/>
  <c r="J35" i="4"/>
  <c r="AV60" i="1" s="1"/>
  <c r="F39" i="6"/>
  <c r="BD62" i="1" s="1"/>
  <c r="F37" i="7"/>
  <c r="BB63" i="1"/>
  <c r="F38" i="5"/>
  <c r="BC61" i="1"/>
  <c r="F37" i="8"/>
  <c r="BD64" i="1" s="1"/>
  <c r="F35" i="5"/>
  <c r="AZ61" i="1" s="1"/>
  <c r="F39" i="5"/>
  <c r="BD61" i="1"/>
  <c r="F37" i="2"/>
  <c r="BB58" i="1"/>
  <c r="J32" i="7" l="1"/>
  <c r="J63" i="7"/>
  <c r="J63" i="3"/>
  <c r="J32" i="3"/>
  <c r="J87" i="7"/>
  <c r="J64" i="7" s="1"/>
  <c r="P89" i="6"/>
  <c r="AU62" i="1" s="1"/>
  <c r="P414" i="2"/>
  <c r="P107" i="2" s="1"/>
  <c r="AU58" i="1" s="1"/>
  <c r="R89" i="3"/>
  <c r="T108" i="2"/>
  <c r="P89" i="3"/>
  <c r="AU59" i="1"/>
  <c r="R86" i="8"/>
  <c r="R85" i="8"/>
  <c r="R414" i="2"/>
  <c r="R107" i="2"/>
  <c r="P86" i="8"/>
  <c r="P85" i="8" s="1"/>
  <c r="AU64" i="1" s="1"/>
  <c r="R90" i="5"/>
  <c r="T414" i="2"/>
  <c r="T107" i="2"/>
  <c r="P90" i="5"/>
  <c r="AU61" i="1"/>
  <c r="BK108" i="2"/>
  <c r="J108" i="2" s="1"/>
  <c r="J64" i="2" s="1"/>
  <c r="BK86" i="8"/>
  <c r="J86" i="8" s="1"/>
  <c r="J60" i="8" s="1"/>
  <c r="T90" i="5"/>
  <c r="AG59" i="1"/>
  <c r="BK90" i="5"/>
  <c r="J90" i="5" s="1"/>
  <c r="J32" i="5" s="1"/>
  <c r="AG61" i="1" s="1"/>
  <c r="BK89" i="6"/>
  <c r="J89" i="6"/>
  <c r="J63" i="6" s="1"/>
  <c r="J87" i="8"/>
  <c r="J61" i="8" s="1"/>
  <c r="BK414" i="2"/>
  <c r="J414" i="2" s="1"/>
  <c r="J70" i="2" s="1"/>
  <c r="AG63" i="1"/>
  <c r="AG60" i="1"/>
  <c r="J63" i="4"/>
  <c r="J36" i="7"/>
  <c r="AW63" i="1" s="1"/>
  <c r="AT63" i="1" s="1"/>
  <c r="J34" i="8"/>
  <c r="AW64" i="1"/>
  <c r="AT64" i="1"/>
  <c r="F36" i="7"/>
  <c r="BA63" i="1"/>
  <c r="J36" i="6"/>
  <c r="AW62" i="1"/>
  <c r="AT62" i="1"/>
  <c r="F36" i="4"/>
  <c r="BA60" i="1"/>
  <c r="BB57" i="1"/>
  <c r="F36" i="3"/>
  <c r="BA59" i="1"/>
  <c r="F34" i="8"/>
  <c r="BA64" i="1"/>
  <c r="F36" i="6"/>
  <c r="BA62" i="1" s="1"/>
  <c r="J36" i="3"/>
  <c r="AW59" i="1"/>
  <c r="AT59" i="1" s="1"/>
  <c r="AN59" i="1" s="1"/>
  <c r="BD57" i="1"/>
  <c r="F36" i="5"/>
  <c r="BA61" i="1"/>
  <c r="F36" i="2"/>
  <c r="BA58" i="1" s="1"/>
  <c r="J36" i="2"/>
  <c r="AW58" i="1" s="1"/>
  <c r="AT58" i="1" s="1"/>
  <c r="J36" i="4"/>
  <c r="AW60" i="1" s="1"/>
  <c r="AT60" i="1" s="1"/>
  <c r="BC57" i="1"/>
  <c r="J36" i="5"/>
  <c r="AW61" i="1" s="1"/>
  <c r="AT61" i="1" s="1"/>
  <c r="AZ57" i="1"/>
  <c r="AN63" i="1" l="1"/>
  <c r="AN60" i="1"/>
  <c r="AN61" i="1"/>
  <c r="BK107" i="2"/>
  <c r="J107" i="2" s="1"/>
  <c r="J63" i="2" s="1"/>
  <c r="J63" i="5"/>
  <c r="BK85" i="8"/>
  <c r="J85" i="8"/>
  <c r="J30" i="8" s="1"/>
  <c r="AG64" i="1" s="1"/>
  <c r="J41" i="7"/>
  <c r="J41" i="5"/>
  <c r="J41" i="4"/>
  <c r="J41" i="3"/>
  <c r="BD56" i="1"/>
  <c r="W35" i="1" s="1"/>
  <c r="BB56" i="1"/>
  <c r="W33" i="1" s="1"/>
  <c r="AV57" i="1"/>
  <c r="BA57" i="1"/>
  <c r="AU57" i="1"/>
  <c r="AU56" i="1" s="1"/>
  <c r="BC56" i="1"/>
  <c r="W34" i="1" s="1"/>
  <c r="AX57" i="1"/>
  <c r="J32" i="6"/>
  <c r="AG62" i="1"/>
  <c r="AZ56" i="1"/>
  <c r="AV56" i="1" s="1"/>
  <c r="AK31" i="1" s="1"/>
  <c r="AY57" i="1"/>
  <c r="J39" i="8" l="1"/>
  <c r="J41" i="6"/>
  <c r="J59" i="8"/>
  <c r="AN62" i="1"/>
  <c r="AN64" i="1"/>
  <c r="J32" i="2"/>
  <c r="AG58" i="1"/>
  <c r="AN58" i="1" s="1"/>
  <c r="AX56" i="1"/>
  <c r="W31" i="1"/>
  <c r="BA56" i="1"/>
  <c r="AW56" i="1"/>
  <c r="AK32" i="1" s="1"/>
  <c r="AY56" i="1"/>
  <c r="AW57" i="1"/>
  <c r="AT57" i="1"/>
  <c r="J41" i="2" l="1"/>
  <c r="W32" i="1"/>
  <c r="AG57" i="1"/>
  <c r="AG56" i="1" s="1"/>
  <c r="AK26" i="1" s="1"/>
  <c r="AN28" i="1" s="1"/>
  <c r="AT56" i="1"/>
  <c r="AK37" i="1" l="1"/>
  <c r="AN57" i="1"/>
  <c r="AN56" i="1"/>
</calcChain>
</file>

<file path=xl/sharedStrings.xml><?xml version="1.0" encoding="utf-8"?>
<sst xmlns="http://schemas.openxmlformats.org/spreadsheetml/2006/main" count="11694" uniqueCount="1797">
  <si>
    <t>Export Komplet</t>
  </si>
  <si>
    <t>VZ</t>
  </si>
  <si>
    <t>2.0</t>
  </si>
  <si>
    <t>ZAMOK</t>
  </si>
  <si>
    <t>False</t>
  </si>
  <si>
    <t>{09fb60ab-9748-43a8-bc18-6540b79c60c8}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</si>
  <si>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</si>
  <si>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</si>
  <si>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</si>
  <si>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</si>
  <si>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</si>
  <si>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</si>
  <si>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</si>
  <si>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</si>
  <si>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2024_01_17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</si>
  <si>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</si>
  <si>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</si>
  <si>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bytových jednotek MČ Radlická 2070/112, 15000 Praha 5, b.j.č. 12</t>
  </si>
  <si>
    <t>KSO:</t>
  </si>
  <si>
    <t/>
  </si>
  <si>
    <t>CC-CZ:</t>
  </si>
  <si>
    <t>Místo:</t>
  </si>
  <si>
    <t>Radlická 2070/112, 15000 Praha 5</t>
  </si>
  <si>
    <t>Datum:</t>
  </si>
  <si>
    <t>22. 4. 2025</t>
  </si>
  <si>
    <t>Zadavatel:</t>
  </si>
  <si>
    <t>IČ:</t>
  </si>
  <si>
    <t>00063631</t>
  </si>
  <si>
    <t>Městská část Praha 5</t>
  </si>
  <si>
    <t>DIČ:</t>
  </si>
  <si>
    <t>CZ 00063631</t>
  </si>
  <si>
    <t>Účastník: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</si>
  <si>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</si>
  <si>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</si>
  <si>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</si>
  <si>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</si>
  <si>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</si>
  <si>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</si>
  <si>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</si>
  <si>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</si>
  <si>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</si>
  <si>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</si>
  <si>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</si>
  <si>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</si>
  <si>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</si>
  <si>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</si>
  <si>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</si>
  <si>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</si>
  <si>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</si>
  <si>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</si>
  <si>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</si>
  <si>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</si>
  <si>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</si>
  <si>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</si>
  <si>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</si>
  <si>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</si>
  <si>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</si>
  <si>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</si>
  <si>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</si>
  <si>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</si>
  <si>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</si>
  <si>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</si>
  <si>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</si>
  <si>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</si>
  <si>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</si>
  <si>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</si>
  <si>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</si>
  <si>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</si>
  <si>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</si>
  <si>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</si>
  <si>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</si>
  <si>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</si>
  <si>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</si>
  <si>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</si>
  <si>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</si>
  <si>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</si>
  <si>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</si>
  <si>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</si>
  <si>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</si>
  <si>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</si>
  <si>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</si>
  <si>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</si>
  <si>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</si>
  <si>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{529f7d97-5bc8-49d8-bb63-5594a82556d0}</t>
  </si>
  <si>
    <t>/</t>
  </si>
  <si>
    <t>ARS</t>
  </si>
  <si>
    <t>Stavební část</t>
  </si>
  <si>
    <t>Soupis</t>
  </si>
  <si>
    <t>2</t>
  </si>
  <si>
    <t>{0b12889e-f3cd-46e5-b81f-51a11d3f338e}</t>
  </si>
  <si>
    <t>ZTI</t>
  </si>
  <si>
    <t>Zdravotně technické instalace</t>
  </si>
  <si>
    <t>{5ac6975a-6818-4698-a4da-d1615c1e5c8b}</t>
  </si>
  <si>
    <t>VZT</t>
  </si>
  <si>
    <t>Vzduchotechnika</t>
  </si>
  <si>
    <t>{3ae2bd66-1ffc-4155-9450-da1312a4e168}</t>
  </si>
  <si>
    <t>VYT</t>
  </si>
  <si>
    <t>Vytápění</t>
  </si>
  <si>
    <t>{71863e97-8878-4bbb-9647-62e63a01ae78}</t>
  </si>
  <si>
    <t>ZTP</t>
  </si>
  <si>
    <t>Plynovod</t>
  </si>
  <si>
    <t>{2d958930-ed95-49c0-a567-a4632a410d9f}</t>
  </si>
  <si>
    <t>EL</t>
  </si>
  <si>
    <t>Elektroinstalace</t>
  </si>
  <si>
    <t>{cb2b00a1-a2ff-4a74-886f-05349735d91f}</t>
  </si>
  <si>
    <t>VRN</t>
  </si>
  <si>
    <t>Vedlejší rozpočtové náklady</t>
  </si>
  <si>
    <t>VON</t>
  </si>
  <si>
    <t>{18e93a59-3cb6-4b23-8a9d-85202f3f8fa2}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</si>
  <si>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</si>
  <si>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</si>
  <si>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</si>
  <si>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</si>
  <si>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</si>
  <si>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</si>
  <si>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</si>
  <si>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</si>
  <si>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</si>
  <si>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</si>
  <si>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</si>
  <si>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</si>
  <si>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</si>
  <si>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</si>
  <si>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</si>
  <si>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</si>
  <si>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</si>
  <si>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</si>
  <si>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</si>
  <si>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</si>
  <si>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</si>
  <si>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</si>
  <si>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</si>
  <si>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</si>
  <si>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</si>
  <si>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</si>
  <si>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</si>
  <si>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</si>
  <si>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</si>
  <si>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</si>
  <si>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</si>
  <si>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</si>
  <si>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</si>
  <si>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</si>
  <si>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</si>
  <si>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</si>
  <si>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</si>
  <si>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</si>
  <si>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</si>
  <si>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</si>
  <si>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</si>
  <si>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</si>
  <si>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</si>
  <si>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</si>
  <si>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</si>
  <si>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</si>
  <si>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</si>
  <si>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</si>
  <si>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</si>
  <si>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</si>
  <si>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</si>
  <si>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310237261</t>
  </si>
  <si>
    <t>Zazdívka otvorů ve zdivu nadzákladovém cihlami pálenými plochy přes 0,09 m2 do 0,25 m2, ve zdi tl. přes 450 do 600 mm</t>
  </si>
  <si>
    <t>kus</t>
  </si>
  <si>
    <t>CS ÚRS 2025 01</t>
  </si>
  <si>
    <t>4</t>
  </si>
  <si>
    <t>-275753239</t>
  </si>
  <si>
    <t>Online PSC</t>
  </si>
  <si>
    <t>https://podminky.urs.cz/item/CS_URS_2025_01/310237261</t>
  </si>
  <si>
    <t>VV</t>
  </si>
  <si>
    <t>"odkouření WAV" 1</t>
  </si>
  <si>
    <t>Součet</t>
  </si>
  <si>
    <t>340237211</t>
  </si>
  <si>
    <t>Zazdívka otvorů v příčkách nebo stěnách cihlami pálenými plnými plochy přes 0,09 m2 do 0,25 m2, tloušťky do 100 mm</t>
  </si>
  <si>
    <t>2050158598</t>
  </si>
  <si>
    <t>https://podminky.urs.cz/item/CS_URS_2025_01/340237211</t>
  </si>
  <si>
    <t>"Pozn. 2" 1</t>
  </si>
  <si>
    <t>340238211</t>
  </si>
  <si>
    <t>Zazdívka otvorů v příčkách nebo stěnách cihlami pálenými plnými plochy přes 0,25 m2 do 1 m2, tloušťky do 100 mm</t>
  </si>
  <si>
    <t>m2</t>
  </si>
  <si>
    <t>-1357201546</t>
  </si>
  <si>
    <t>https://podminky.urs.cz/item/CS_URS_2025_01/340238211</t>
  </si>
  <si>
    <t>Nový stav</t>
  </si>
  <si>
    <t>"m.č. 1.04" 0,32*0,81</t>
  </si>
  <si>
    <t>342272215</t>
  </si>
  <si>
    <t>Příčky z pórobetonových tvárnic hladkých na tenké maltové lože objemová hmotnost do 500 kg/m3, tloušťka příčky 75 mm</t>
  </si>
  <si>
    <t>434897361</t>
  </si>
  <si>
    <t>https://podminky.urs.cz/item/CS_URS_2025_01/342272215</t>
  </si>
  <si>
    <t>"Pozn. 4" 0,9*0,4</t>
  </si>
  <si>
    <t>5</t>
  </si>
  <si>
    <t>342272235</t>
  </si>
  <si>
    <t>Příčky z pórobetonových tvárnic hladkých na tenké maltové lože objemová hmotnost do 500 kg/m3, tloušťka příčky 125 mm</t>
  </si>
  <si>
    <t>-525540836</t>
  </si>
  <si>
    <t>https://podminky.urs.cz/item/CS_URS_2025_01/342272235</t>
  </si>
  <si>
    <t>(1,47+1,3+0,52)*3,4</t>
  </si>
  <si>
    <t>-(0,6*2,1+0,7*2,1)</t>
  </si>
  <si>
    <t>6</t>
  </si>
  <si>
    <t>342272245</t>
  </si>
  <si>
    <t>Příčky z pórobetonových tvárnic hladkých na tenké maltové lože objemová hmotnost do 500 kg/m3, tloušťka příčky 150 mm</t>
  </si>
  <si>
    <t>1696795614</t>
  </si>
  <si>
    <t>https://podminky.urs.cz/item/CS_URS_2025_01/342272245</t>
  </si>
  <si>
    <t>0,956*3,4</t>
  </si>
  <si>
    <t>7</t>
  </si>
  <si>
    <t>346244352</t>
  </si>
  <si>
    <t>Obezdívka koupelnových van ploch rovných z přesných pórobetonových tvárnic, na tenké maltové lože, tl. 50 mm</t>
  </si>
  <si>
    <t>651533411</t>
  </si>
  <si>
    <t>https://podminky.urs.cz/item/CS_URS_2025_01/346244352</t>
  </si>
  <si>
    <t>(1,5+0,6)*0,6</t>
  </si>
  <si>
    <t>8</t>
  </si>
  <si>
    <t>311272R11</t>
  </si>
  <si>
    <t>Přizdívka z pórobetonových tvárnic tl 250 mm</t>
  </si>
  <si>
    <t>-824530836</t>
  </si>
  <si>
    <t>"m.č. 1.04" 1,2*0,6</t>
  </si>
  <si>
    <t>9</t>
  </si>
  <si>
    <t>317944R21</t>
  </si>
  <si>
    <t>D+M ocelový překlad 2xL 25/25/3 dodatečně osazen, antikorozní nátěr</t>
  </si>
  <si>
    <t>m</t>
  </si>
  <si>
    <t>-1442481376</t>
  </si>
  <si>
    <t>Tabulka ostatních výrobků</t>
  </si>
  <si>
    <t>"ozn. X.3" 1,3*1</t>
  </si>
  <si>
    <t>10</t>
  </si>
  <si>
    <t>317142432</t>
  </si>
  <si>
    <t>Překlady nenosné z pórobetonu osazené do tenkého maltového lože, výšky do 250 mm, šířky překladu 125 mm, délky překladu přes 1000 do 1250 mm</t>
  </si>
  <si>
    <t>927172981</t>
  </si>
  <si>
    <t>https://podminky.urs.cz/item/CS_URS_2025_01/317142432</t>
  </si>
  <si>
    <t>"ozn. X.4" 1+1</t>
  </si>
  <si>
    <t>Úpravy povrchů, podlahy a osazování výplní</t>
  </si>
  <si>
    <t>11</t>
  </si>
  <si>
    <t>619991001</t>
  </si>
  <si>
    <t>Zakrytí vnitřních ploch před znečištěním PE fólií včetně pozdějšího odkrytí podlah</t>
  </si>
  <si>
    <t>-1700135479</t>
  </si>
  <si>
    <t>https://podminky.urs.cz/item/CS_URS_2025_01/619991001</t>
  </si>
  <si>
    <t>619996137</t>
  </si>
  <si>
    <t>Ochrana stavebních konstrukcí a samostatných prvků včetně pozdějšího odstranění obedněním z OSB desek samostatných konstrukcí a prvků</t>
  </si>
  <si>
    <t>221230134</t>
  </si>
  <si>
    <t>https://podminky.urs.cz/item/CS_URS_2025_01/619996137</t>
  </si>
  <si>
    <t>okna</t>
  </si>
  <si>
    <t>0,76*1,8</t>
  </si>
  <si>
    <t>0,745*2,63</t>
  </si>
  <si>
    <t>1,5*1,785</t>
  </si>
  <si>
    <t>13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</si>
  <si>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</si>
  <si>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</si>
  <si>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</si>
  <si>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https://podminky.urs.cz/item/CS_URS_2025_01/629991011</t>
  </si>
  <si>
    <t>14</t>
  </si>
  <si>
    <t>612135101</t>
  </si>
  <si>
    <t>Hrubá výplň rýh maltou jakékoli šířky rýhy ve stěnách</t>
  </si>
  <si>
    <t>1684549370</t>
  </si>
  <si>
    <t>https://podminky.urs.cz/item/CS_URS_2025_01/612135101</t>
  </si>
  <si>
    <t>"elektro" 24,3*0,05</t>
  </si>
  <si>
    <t>"ZTI" 1,0*0,07</t>
  </si>
  <si>
    <t>15</t>
  </si>
  <si>
    <t>612325421</t>
  </si>
  <si>
    <t>Oprava vápenocementové omítky vnitřních ploch štukové dvouvrstvé, tl. jádrové omítky do 20 mm a tl. štuku do 3 mm stěn, v rozsahu opravované plochy do 10%</t>
  </si>
  <si>
    <t>-1870034774</t>
  </si>
  <si>
    <t>https://podminky.urs.cz/item/CS_URS_2025_01/612325421</t>
  </si>
  <si>
    <t>P</t>
  </si>
  <si>
    <t>Poznámka k položce:_x000D_
zapravení omítek po bouraných konstrukcích, rozvodech, odsekaných obkladech a na poškozených místech</t>
  </si>
  <si>
    <t>stěny</t>
  </si>
  <si>
    <t>15,0*3,22</t>
  </si>
  <si>
    <t>25,0*3,015</t>
  </si>
  <si>
    <t>0,6*2,6*2</t>
  </si>
  <si>
    <t>16</t>
  </si>
  <si>
    <t>611131121</t>
  </si>
  <si>
    <t>Podkladní a spojovací vrstva vnitřních omítaných ploch penetrace disperzní nanášená ručně stropů</t>
  </si>
  <si>
    <t>318855443</t>
  </si>
  <si>
    <t>https://podminky.urs.cz/item/CS_URS_2025_01/611131121</t>
  </si>
  <si>
    <t>17</t>
  </si>
  <si>
    <t>611325121</t>
  </si>
  <si>
    <t>Vápenocementová omítka rýh štuková dvouvrstvá ve stropech, šířky rýhy do 150 mm</t>
  </si>
  <si>
    <t>1434945477</t>
  </si>
  <si>
    <t>https://podminky.urs.cz/item/CS_URS_2025_01/611325121</t>
  </si>
  <si>
    <t>"po bouraných příčkách" 3,0</t>
  </si>
  <si>
    <t>18</t>
  </si>
  <si>
    <t>612131121</t>
  </si>
  <si>
    <t>Podkladní a spojovací vrstva vnitřních omítaných ploch penetrace disperzní nanášená ručně stěn</t>
  </si>
  <si>
    <t>-1304457801</t>
  </si>
  <si>
    <t>https://podminky.urs.cz/item/CS_URS_2025_01/612131121</t>
  </si>
  <si>
    <t>"perlinka" 20,529</t>
  </si>
  <si>
    <t>"štuk" 13,76</t>
  </si>
  <si>
    <t>19</t>
  </si>
  <si>
    <t>612142002</t>
  </si>
  <si>
    <t>Pletivo vnitřních ploch v ploše nebo pruzích, na plném podkladu sklovláknité upevněné provizorním přichycením stěn</t>
  </si>
  <si>
    <t>789652259</t>
  </si>
  <si>
    <t>https://podminky.urs.cz/item/CS_URS_2025_01/612142002</t>
  </si>
  <si>
    <t>skladba W.5</t>
  </si>
  <si>
    <t>m.č. 1.05</t>
  </si>
  <si>
    <t>(1,5+1,3+0,5)*3,22</t>
  </si>
  <si>
    <t>-(0,7*2,15+0,8*2,15)</t>
  </si>
  <si>
    <t>m.č. 1.02</t>
  </si>
  <si>
    <t>(0,9+1,0)*(3,22-1,5)</t>
  </si>
  <si>
    <t>-(0,7*0,65)</t>
  </si>
  <si>
    <t>m.č. 1.03</t>
  </si>
  <si>
    <t>(0,956+0,41+1,3+0,5)*(3,22-2,1)</t>
  </si>
  <si>
    <t>Mezisoučet</t>
  </si>
  <si>
    <t>skladba W.4</t>
  </si>
  <si>
    <t>(0,9+1,0)*1,5</t>
  </si>
  <si>
    <t>-(0,7*1,5)</t>
  </si>
  <si>
    <t>(0,956+0,41+1,3+0,5)*2,1</t>
  </si>
  <si>
    <t>-(0,8*2,1)</t>
  </si>
  <si>
    <t>20</t>
  </si>
  <si>
    <t>612311131</t>
  </si>
  <si>
    <t>Vápenný štuk vnitřních ploch tloušťky do 3 mm svislých konstrukcí stěn</t>
  </si>
  <si>
    <t>1849036511</t>
  </si>
  <si>
    <t>https://podminky.urs.cz/item/CS_URS_2025_01/612311131</t>
  </si>
  <si>
    <t>619R01</t>
  </si>
  <si>
    <t>Zatmelení a dotěsnění spár mezi rámem okna a ostěním z exteriéru i interiéru</t>
  </si>
  <si>
    <t>-1379260572</t>
  </si>
  <si>
    <t>obvod okna</t>
  </si>
  <si>
    <t>(0,76+1,8)*2</t>
  </si>
  <si>
    <t>(0,745+2,63)*2</t>
  </si>
  <si>
    <t>-1,8</t>
  </si>
  <si>
    <t>22</t>
  </si>
  <si>
    <t>612R01</t>
  </si>
  <si>
    <t>Vyspravení trhlin a rohů v ostění z EPS, specifikace dle PD</t>
  </si>
  <si>
    <t>-1519346351</t>
  </si>
  <si>
    <t>2,63+1,8</t>
  </si>
  <si>
    <t>23</t>
  </si>
  <si>
    <t>632481215</t>
  </si>
  <si>
    <t>Separační vrstva k oddělení podlahových vrstev z geotextilie</t>
  </si>
  <si>
    <t>450813017</t>
  </si>
  <si>
    <t>https://podminky.urs.cz/item/CS_URS_2025_01/632481215</t>
  </si>
  <si>
    <t>skladba F.1</t>
  </si>
  <si>
    <t>"m.č. 1.01" 14,19</t>
  </si>
  <si>
    <t>"m.č. 1.03" 3,93</t>
  </si>
  <si>
    <t>"m.č. 1.06" 19,95</t>
  </si>
  <si>
    <t>24</t>
  </si>
  <si>
    <t>632481213</t>
  </si>
  <si>
    <t>Separační vrstva k oddělení podlahových vrstev z polyetylénové fólie</t>
  </si>
  <si>
    <t>-492855278</t>
  </si>
  <si>
    <t>https://podminky.urs.cz/item/CS_URS_2025_01/632481213</t>
  </si>
  <si>
    <t>skladba F.2</t>
  </si>
  <si>
    <t>"m.č. 1.02" 1,15</t>
  </si>
  <si>
    <t>"m.č. 1.04" 3,15</t>
  </si>
  <si>
    <t>skladba F.3</t>
  </si>
  <si>
    <t>"m.č. 1.05" 5,76</t>
  </si>
  <si>
    <t>25</t>
  </si>
  <si>
    <t>635211R21</t>
  </si>
  <si>
    <t>Násyp lehký pod podlahy s udusáním a urovnáním povrchu z porobetonového granulátu (zrna 0-4mm)</t>
  </si>
  <si>
    <t>m3</t>
  </si>
  <si>
    <t>1344001535</t>
  </si>
  <si>
    <t>skladba F.1, tl. 18 mm</t>
  </si>
  <si>
    <t>"m.č. 1.01" 14,19*0,018</t>
  </si>
  <si>
    <t>"m.č. 1.03" 3,93*0,018</t>
  </si>
  <si>
    <t>"m.č. 1.06" 19,95*0,018</t>
  </si>
  <si>
    <t>26</t>
  </si>
  <si>
    <t>631341112</t>
  </si>
  <si>
    <t>Mazanina z lehkého keramického betonu tl. přes 50 do 80 mm tř. LC 12/13</t>
  </si>
  <si>
    <t>-504504234</t>
  </si>
  <si>
    <t>https://podminky.urs.cz/item/CS_URS_2025_01/631341112</t>
  </si>
  <si>
    <t>skladba F.2, tl. 50 mm</t>
  </si>
  <si>
    <t>"m.č. 1.02" 1,15*0,05</t>
  </si>
  <si>
    <t>"m.č. 1.04" 3,15*0,05</t>
  </si>
  <si>
    <t>skladba F.3, tl. 50 mm</t>
  </si>
  <si>
    <t>"m.č. 1.05" 5,76*0,05</t>
  </si>
  <si>
    <t>27</t>
  </si>
  <si>
    <t>634111114</t>
  </si>
  <si>
    <t>Obvodová dilatace mezi stěnou a mazaninou nebo potěrem pružnou těsnicí páskou na bázi syntetického kaučuku výšky 100 mm</t>
  </si>
  <si>
    <t>1799256247</t>
  </si>
  <si>
    <t>https://podminky.urs.cz/item/CS_URS_2025_01/634111114</t>
  </si>
  <si>
    <t>"m.č. 1.01" 15,4</t>
  </si>
  <si>
    <t>"m.č. 1.02" 4,5</t>
  </si>
  <si>
    <t>"m.č. 1.03" 8,0</t>
  </si>
  <si>
    <t>"m.č. 1.04" 7,9</t>
  </si>
  <si>
    <t>"m.č. 1.05" 10,2</t>
  </si>
  <si>
    <t>"m.č. 1.06" 21,1</t>
  </si>
  <si>
    <t>28</t>
  </si>
  <si>
    <t>632451R21</t>
  </si>
  <si>
    <t>Vyspravení stávajícího podkladu balkónu maltou na bázi cementu s požadavkem na vysokou pevnost po vytvrzení, odolnost proti vlhku a mrazu opravované plochy do 40%</t>
  </si>
  <si>
    <t>-383317602</t>
  </si>
  <si>
    <t>skladba F.4</t>
  </si>
  <si>
    <t>"balkón" 2,3</t>
  </si>
  <si>
    <t>29</t>
  </si>
  <si>
    <t>612325R22</t>
  </si>
  <si>
    <t xml:space="preserve">Vnější omítka jednotlivých malých ploch na stěnách, plochy jednotlivě do 1 m2, typ a odstín omítky dle stávající </t>
  </si>
  <si>
    <t>-550798291</t>
  </si>
  <si>
    <t>Ostatní konstrukce a práce, bourání</t>
  </si>
  <si>
    <t>30</t>
  </si>
  <si>
    <t>9R01</t>
  </si>
  <si>
    <t>Vyklizení prostor před zahájením prací</t>
  </si>
  <si>
    <t>soubor</t>
  </si>
  <si>
    <t>-1101118693</t>
  </si>
  <si>
    <t>31</t>
  </si>
  <si>
    <t>9R02</t>
  </si>
  <si>
    <t>Zaměření, odpojení, případná ochrana stávajících inženýrských sítí před zahájením prací</t>
  </si>
  <si>
    <t>-1597712646</t>
  </si>
  <si>
    <t>32</t>
  </si>
  <si>
    <t>949101112</t>
  </si>
  <si>
    <t>Lešení pomocné pracovní pro objekty pozemních staveb pro zatížení do 150 kg/m2, o výšce lešeňové podlahy přes 1,9 do 3,5 m</t>
  </si>
  <si>
    <t>1796823939</t>
  </si>
  <si>
    <t>https://podminky.urs.cz/item/CS_URS_2025_01/949101112</t>
  </si>
  <si>
    <t>"plocha bytu" 48,13</t>
  </si>
  <si>
    <t>33</t>
  </si>
  <si>
    <t>9R05</t>
  </si>
  <si>
    <t>Vybourání podezdívky u vany</t>
  </si>
  <si>
    <t>-1072709912</t>
  </si>
  <si>
    <t>34</t>
  </si>
  <si>
    <t>962031011</t>
  </si>
  <si>
    <t>Bourání příček nebo přizdívek z cihel děrovaných, tl. do 100 mm</t>
  </si>
  <si>
    <t>684346540</t>
  </si>
  <si>
    <t>https://podminky.urs.cz/item/CS_URS_2025_01/962031011</t>
  </si>
  <si>
    <t>(3,254+1,185*2)*3,4</t>
  </si>
  <si>
    <t>-(0,61*1,9*2+0,715*1,99)</t>
  </si>
  <si>
    <t>1,066*2,7</t>
  </si>
  <si>
    <t>-0,865*2,075</t>
  </si>
  <si>
    <t>5,455*3,1</t>
  </si>
  <si>
    <t>-0,86*2,08</t>
  </si>
  <si>
    <t>35</t>
  </si>
  <si>
    <t>973031324</t>
  </si>
  <si>
    <t>Vysekání výklenků nebo kapes ve zdivu z cihel na maltu vápennou nebo vápenocementovou kapes, plochy do 0,10 m2, hl. do 150 mm</t>
  </si>
  <si>
    <t>-1643674088</t>
  </si>
  <si>
    <t>https://podminky.urs.cz/item/CS_URS_2025_01/973031324</t>
  </si>
  <si>
    <t>"pro překlad X.3" 2</t>
  </si>
  <si>
    <t>36</t>
  </si>
  <si>
    <t>973031813</t>
  </si>
  <si>
    <t>Vysekání výklenků nebo kapes ve zdivu z cihel na maltu vápennou nebo vápenocementovou kapes pro zavázání nových příček, tl. do 150 mm</t>
  </si>
  <si>
    <t>-1099446658</t>
  </si>
  <si>
    <t>https://podminky.urs.cz/item/CS_URS_2025_01/973031813</t>
  </si>
  <si>
    <t>3,22*3</t>
  </si>
  <si>
    <t>37</t>
  </si>
  <si>
    <t>971033231</t>
  </si>
  <si>
    <t>Vybourání otvorů ve zdivu základovém nebo nadzákladovém z cihel, tvárnic, příčkovek z cihel pálených na maltu vápennou nebo vápenocementovou plochy do 0,0225 m2, tl. do 150 mm</t>
  </si>
  <si>
    <t>424505020</t>
  </si>
  <si>
    <t>https://podminky.urs.cz/item/CS_URS_2025_01/971033231</t>
  </si>
  <si>
    <t>"VZT" 2</t>
  </si>
  <si>
    <t>38</t>
  </si>
  <si>
    <t>974031142</t>
  </si>
  <si>
    <t>Vysekání rýh ve zdivu cihelném na maltu vápennou nebo vápenocementovou do hl. 70 mm a šířky do 70 mm</t>
  </si>
  <si>
    <t>CS ÚRS 2024 01</t>
  </si>
  <si>
    <t>1282453311</t>
  </si>
  <si>
    <t>https://podminky.urs.cz/item/CS_URS_2024_01/974031142</t>
  </si>
  <si>
    <t>"ZTI" 1,0</t>
  </si>
  <si>
    <t>39</t>
  </si>
  <si>
    <t>977332112</t>
  </si>
  <si>
    <t>Frézování drážek pro vodiče ve stěnách z cihel, rozměru do 50x50 mm</t>
  </si>
  <si>
    <t>-1198214490</t>
  </si>
  <si>
    <t>https://podminky.urs.cz/item/CS_URS_2025_01/977332112</t>
  </si>
  <si>
    <t>Poznámka k položce:_x000D_
vč stropů</t>
  </si>
  <si>
    <t>"elektro" 24,3</t>
  </si>
  <si>
    <t>40</t>
  </si>
  <si>
    <t>968062455</t>
  </si>
  <si>
    <t>Vybourání dřevěných rámů oken s křídly, dveřních zárubní, vrat, stěn, ostění nebo obkladů dveřních zárubní, plochy do 2 m2</t>
  </si>
  <si>
    <t>-951972286</t>
  </si>
  <si>
    <t>https://podminky.urs.cz/item/CS_URS_2025_01/968062455</t>
  </si>
  <si>
    <t>Poznámka k položce:_x000D_
vč podpěrného trámu v podlaze</t>
  </si>
  <si>
    <t>Stávající stav</t>
  </si>
  <si>
    <t>"dveře m.č. 1.02/1.05" 0,71*1,95</t>
  </si>
  <si>
    <t>"dveře m.č. 1.03/1.05" 0,71*1,95</t>
  </si>
  <si>
    <t>"dveře m.č. 1.04/1.05" 0,815*2,04</t>
  </si>
  <si>
    <t>41</t>
  </si>
  <si>
    <t>968062456</t>
  </si>
  <si>
    <t>Vybourání dřevěných rámů oken s křídly, dveřních zárubní, vrat, stěn, ostění nebo obkladů dveřních zárubní, plochy přes 2 m2</t>
  </si>
  <si>
    <t>-1796878173</t>
  </si>
  <si>
    <t>https://podminky.urs.cz/item/CS_URS_2025_01/968062456</t>
  </si>
  <si>
    <t>"dveře m.č. 1.05/1.06" 0,965*2,125</t>
  </si>
  <si>
    <t>"dveře m.č. 1.01/1.06" 0,96*2,13</t>
  </si>
  <si>
    <t>42</t>
  </si>
  <si>
    <t>968062244</t>
  </si>
  <si>
    <t>Vybourání dřevěných rámů oken s křídly, dveřních zárubní, vrat, stěn, ostění nebo obkladů rámů oken s křídly jednoduchých, plochy do 1 m2</t>
  </si>
  <si>
    <t>-1028218836</t>
  </si>
  <si>
    <t>https://podminky.urs.cz/item/CS_URS_2025_01/968062244</t>
  </si>
  <si>
    <t>"m.č. 1.03" 0,32*0,81</t>
  </si>
  <si>
    <t>43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</si>
  <si>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</si>
  <si>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</si>
  <si>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</si>
  <si>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https://podminky.urs.cz/item/CS_URS_2025_01/978059541</t>
  </si>
  <si>
    <t>"m.č. 1.02" (1,56+0,81)*2*1,22-0,71*1,22</t>
  </si>
  <si>
    <t>"m.č. 1.04" (1,495+1,89)*2*1,425-0,815*1,425</t>
  </si>
  <si>
    <t>"m.č. 1.06" (0,915+0,6)*0,5</t>
  </si>
  <si>
    <t>44</t>
  </si>
  <si>
    <t>965081213</t>
  </si>
  <si>
    <t>Bourání podlah z dlaždic bez podkladního lože nebo mazaniny, s jakoukoliv výplní spár keramických nebo xylolitových tl. do 10 mm, plochy přes 1 m2</t>
  </si>
  <si>
    <t>-687461303</t>
  </si>
  <si>
    <t>https://podminky.urs.cz/item/CS_URS_2025_01/965081213</t>
  </si>
  <si>
    <t>"m.č. 1.02" 1,26</t>
  </si>
  <si>
    <t>"m.č. 1.04" 2,76</t>
  </si>
  <si>
    <t>"balkón" 2,185*0,803+0,7*0,2</t>
  </si>
  <si>
    <t>45</t>
  </si>
  <si>
    <t>965081611</t>
  </si>
  <si>
    <t>Odsekání soklíků včetně otlučení podkladní omítky až na zdivo rovných</t>
  </si>
  <si>
    <t>1600418420</t>
  </si>
  <si>
    <t>https://podminky.urs.cz/item/CS_URS_2025_01/965081611</t>
  </si>
  <si>
    <t>"balkón" 2,185+0,2*2</t>
  </si>
  <si>
    <t>46</t>
  </si>
  <si>
    <t>965081312</t>
  </si>
  <si>
    <t>Bourání podlah z dlaždic bez podkladního lože nebo mazaniny, s jakoukoliv výplní spár betonových, teracových nebo čedičových tl. do 20 mm, plochy do 1 m2</t>
  </si>
  <si>
    <t>2098481003</t>
  </si>
  <si>
    <t>https://podminky.urs.cz/item/CS_URS_2025_01/965081312</t>
  </si>
  <si>
    <t>"m.č. 1.03" 0,88</t>
  </si>
  <si>
    <t>47</t>
  </si>
  <si>
    <t>965024131</t>
  </si>
  <si>
    <t>Bourání podlah kamenných bez podkladního lože, s jakoukoliv výplní spár z desek nebo mozaiky, plochy přes 1 m2</t>
  </si>
  <si>
    <t>1963701169</t>
  </si>
  <si>
    <t>https://podminky.urs.cz/item/CS_URS_2025_01/965024131</t>
  </si>
  <si>
    <t>"m.č. 1.05" 5,54</t>
  </si>
  <si>
    <t>48</t>
  </si>
  <si>
    <t>965045R12</t>
  </si>
  <si>
    <t>Bourání potěrů tl. do 50 mm cementových nebo pískocementových</t>
  </si>
  <si>
    <t>1365604926</t>
  </si>
  <si>
    <t>49</t>
  </si>
  <si>
    <t>965082R23</t>
  </si>
  <si>
    <t>Odstranění škvárového podsypu pod podlahami tl do 50 mm vč odstranění polštářů</t>
  </si>
  <si>
    <t>1413627873</t>
  </si>
  <si>
    <t>Skladby podlah</t>
  </si>
  <si>
    <t>50</t>
  </si>
  <si>
    <t>952902R21</t>
  </si>
  <si>
    <t>Prosátí, zbavení velkých kusů a urovnání stávajícího násypu v podlahách před realizací nových podlahových vrstev</t>
  </si>
  <si>
    <t>119081815</t>
  </si>
  <si>
    <t>"celková plocha bytu" 48,13</t>
  </si>
  <si>
    <t>51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</si>
  <si>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</si>
  <si>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</si>
  <si>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</si>
  <si>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https://podminky.urs.cz/item/CS_URS_2025_01/952901111</t>
  </si>
  <si>
    <t>"komunikační prostory v domě" 50,0</t>
  </si>
  <si>
    <t>52</t>
  </si>
  <si>
    <t>9R04</t>
  </si>
  <si>
    <t>Pravidelný úklid společných prostor po dobu provádění stavebních prací</t>
  </si>
  <si>
    <t>1351488814</t>
  </si>
  <si>
    <t>997</t>
  </si>
  <si>
    <t>Přesun sutě</t>
  </si>
  <si>
    <t>53</t>
  </si>
  <si>
    <t>997013213</t>
  </si>
  <si>
    <t>Vnitrostaveništní doprava suti a vybouraných hmot vodorovně do 50 m s naložením ručně pro budovy a haly výšky přes 9 do 12 m</t>
  </si>
  <si>
    <t>t</t>
  </si>
  <si>
    <t>1306803919</t>
  </si>
  <si>
    <t>https://podminky.urs.cz/item/CS_URS_2025_01/997013213</t>
  </si>
  <si>
    <t>54</t>
  </si>
  <si>
    <t>997013501</t>
  </si>
  <si>
    <t>Odvoz suti a vybouraných hmot na skládku nebo meziskládku se složením, na vzdálenost do 1 km</t>
  </si>
  <si>
    <t>1688881043</t>
  </si>
  <si>
    <t>https://podminky.urs.cz/item/CS_URS_2025_01/997013501</t>
  </si>
  <si>
    <t>55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</si>
  <si>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</si>
  <si>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</si>
  <si>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</si>
  <si>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https://podminky.urs.cz/item/CS_URS_2025_01/997013509</t>
  </si>
  <si>
    <t>Poznámka k položce:_x000D_
předpoklad do 10 km</t>
  </si>
  <si>
    <t>12,717*9 'Přepočtené koeficientem množství</t>
  </si>
  <si>
    <t>56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</si>
  <si>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</si>
  <si>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</si>
  <si>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</si>
  <si>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https://podminky.urs.cz/item/CS_URS_2025_01/997013603</t>
  </si>
  <si>
    <t>57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</si>
  <si>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</si>
  <si>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</si>
  <si>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</si>
  <si>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https://podminky.urs.cz/item/CS_URS_2025_01/997013607</t>
  </si>
  <si>
    <t>58</t>
  </si>
  <si>
    <t>997013R07</t>
  </si>
  <si>
    <t>Poplatek za uložení stavebního odpadu na skládce (skládkovné) ze škváry vč manipulace na staveništi</t>
  </si>
  <si>
    <t>1086854356</t>
  </si>
  <si>
    <t>59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</si>
  <si>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</si>
  <si>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</si>
  <si>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</si>
  <si>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https://podminky.urs.cz/item/CS_URS_2025_01/997013631</t>
  </si>
  <si>
    <t>"celková suť" 12,737</t>
  </si>
  <si>
    <t>"cihla" -4,25</t>
  </si>
  <si>
    <t>"keramika" -1,193</t>
  </si>
  <si>
    <t>"škvára" -0,481</t>
  </si>
  <si>
    <t>998</t>
  </si>
  <si>
    <t>Přesun hmot</t>
  </si>
  <si>
    <t>60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</si>
  <si>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</si>
  <si>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</si>
  <si>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-69567456</t>
  </si>
  <si>
    <t>https://podminky.urs.cz/item/CS_URS_2025_01/998018002</t>
  </si>
  <si>
    <t>PSV</t>
  </si>
  <si>
    <t>Práce a dodávky PSV</t>
  </si>
  <si>
    <t>713</t>
  </si>
  <si>
    <t>Izolace tepelné</t>
  </si>
  <si>
    <t>61</t>
  </si>
  <si>
    <t>713121111</t>
  </si>
  <si>
    <t>Montáž tepelné izolace podlah rohožemi, pásy, deskami, dílci, bloky (izolační materiál ve specifikaci) kladenými volně jednovrstvá</t>
  </si>
  <si>
    <t>1896175717</t>
  </si>
  <si>
    <t>https://podminky.urs.cz/item/CS_URS_2025_01/713121111</t>
  </si>
  <si>
    <t>62</t>
  </si>
  <si>
    <t>M</t>
  </si>
  <si>
    <t>28375908</t>
  </si>
  <si>
    <t>deska EPS 150 pro konstrukce s vysokým zatížením λ=0,035 tl 40mm</t>
  </si>
  <si>
    <t>1163449368</t>
  </si>
  <si>
    <t>38,07*1,05 'Přepočtené koeficientem množství</t>
  </si>
  <si>
    <t>63</t>
  </si>
  <si>
    <t>998713312</t>
  </si>
  <si>
    <t>Přesun hmot pro izolace tepelné stanovený procentní sazbou (%) z ceny vodorovná dopravní vzdálenost do 50 m ruční (bez užití mechanizace) v objektech výšky přes 6 m do 12 m</t>
  </si>
  <si>
    <t>%</t>
  </si>
  <si>
    <t>-1847332326</t>
  </si>
  <si>
    <t>https://podminky.urs.cz/item/CS_URS_2025_01/998713312</t>
  </si>
  <si>
    <t>721</t>
  </si>
  <si>
    <t>Zdravotechnika - vnitřní kanalizace</t>
  </si>
  <si>
    <t>64</t>
  </si>
  <si>
    <t>721R03</t>
  </si>
  <si>
    <t>Demontáž připojovacích rozvodů kanalizace</t>
  </si>
  <si>
    <t>825204827</t>
  </si>
  <si>
    <t>722</t>
  </si>
  <si>
    <t>Zdravotechnika - vnitřní vodovod</t>
  </si>
  <si>
    <t>65</t>
  </si>
  <si>
    <t>722R01</t>
  </si>
  <si>
    <t>Demontáž rozvodů teplé vody</t>
  </si>
  <si>
    <t>161276903</t>
  </si>
  <si>
    <t>66</t>
  </si>
  <si>
    <t>722R02</t>
  </si>
  <si>
    <t>Demontáž připojovacích rozvodů studené vody</t>
  </si>
  <si>
    <t>-1679881186</t>
  </si>
  <si>
    <t>723</t>
  </si>
  <si>
    <t>Zdravotechnika - vnitřní plynovod</t>
  </si>
  <si>
    <t>67</t>
  </si>
  <si>
    <t>7231R01</t>
  </si>
  <si>
    <t>Demontáž potrubí plynovodního z ocelových trubek DN 25 vč armatur</t>
  </si>
  <si>
    <t>1662647805</t>
  </si>
  <si>
    <t>68</t>
  </si>
  <si>
    <t>7231R02</t>
  </si>
  <si>
    <t>Demontáž plynových otopných těles podokenních typu WAV vč odkouření přes stěnu a výdechového koše</t>
  </si>
  <si>
    <t>-853908482</t>
  </si>
  <si>
    <t>725</t>
  </si>
  <si>
    <t>Zdravotechnika - zařizovací předměty</t>
  </si>
  <si>
    <t>69</t>
  </si>
  <si>
    <t>725110811</t>
  </si>
  <si>
    <t>Demontáž klozetů splachovacíchch s nádrží nebo tlakovým splachovačem</t>
  </si>
  <si>
    <t>-1134884404</t>
  </si>
  <si>
    <t>https://podminky.urs.cz/item/CS_URS_2025_01/725110811</t>
  </si>
  <si>
    <t>70</t>
  </si>
  <si>
    <t>725210821</t>
  </si>
  <si>
    <t>Demontáž umyvadel bez výtokových armatur umyvadel</t>
  </si>
  <si>
    <t>1790937770</t>
  </si>
  <si>
    <t>https://podminky.urs.cz/item/CS_URS_2025_01/725210821</t>
  </si>
  <si>
    <t>71</t>
  </si>
  <si>
    <t>725220R51</t>
  </si>
  <si>
    <t>Demontáž vany</t>
  </si>
  <si>
    <t>451148126</t>
  </si>
  <si>
    <t>72</t>
  </si>
  <si>
    <t>725310823</t>
  </si>
  <si>
    <t>Demontáž dřezů jednodílných bez výtokových armatur vestavěných v kuchyňských sestavách</t>
  </si>
  <si>
    <t>1945100493</t>
  </si>
  <si>
    <t>https://podminky.urs.cz/item/CS_URS_2025_01/725310823</t>
  </si>
  <si>
    <t>73</t>
  </si>
  <si>
    <t>725820801</t>
  </si>
  <si>
    <t>Demontáž baterií nástěnných do G 3/4</t>
  </si>
  <si>
    <t>545328872</t>
  </si>
  <si>
    <t>https://podminky.urs.cz/item/CS_URS_2025_01/725820801</t>
  </si>
  <si>
    <t>"umyvadlo" 1</t>
  </si>
  <si>
    <t>"vana" 1</t>
  </si>
  <si>
    <t>"dřez" 1</t>
  </si>
  <si>
    <t>74</t>
  </si>
  <si>
    <t>725610810</t>
  </si>
  <si>
    <t>Demontáž plynových sporáků normálních nebo kombinovaných</t>
  </si>
  <si>
    <t>-1954945638</t>
  </si>
  <si>
    <t>https://podminky.urs.cz/item/CS_URS_2025_01/725610810</t>
  </si>
  <si>
    <t>75</t>
  </si>
  <si>
    <t>725530R31</t>
  </si>
  <si>
    <t xml:space="preserve">Demontáž plynových ohřívačů vody </t>
  </si>
  <si>
    <t>-453015016</t>
  </si>
  <si>
    <t>741</t>
  </si>
  <si>
    <t>Elektroinstalace - silnoproud</t>
  </si>
  <si>
    <t>76</t>
  </si>
  <si>
    <t>741210R11</t>
  </si>
  <si>
    <t>Demontáž rozvaděče</t>
  </si>
  <si>
    <t>1378639000</t>
  </si>
  <si>
    <t>762</t>
  </si>
  <si>
    <t>Konstrukce tesařské</t>
  </si>
  <si>
    <t>77</t>
  </si>
  <si>
    <t>762526811</t>
  </si>
  <si>
    <t>Demontáž podlah z desek dřevotřískových, překližkových, sololitových tl. do 20 mm bez polštářů</t>
  </si>
  <si>
    <t>-519442519</t>
  </si>
  <si>
    <t>https://podminky.urs.cz/item/CS_URS_2025_01/762526811</t>
  </si>
  <si>
    <t>"m.č. 1.01" 21,8</t>
  </si>
  <si>
    <t>"m.č. 1.06" 16,72</t>
  </si>
  <si>
    <t>78</t>
  </si>
  <si>
    <t>762521811</t>
  </si>
  <si>
    <t>Demontáž podlah bez polštářů z prken tl. do 32 mm</t>
  </si>
  <si>
    <t>1328028534</t>
  </si>
  <si>
    <t>https://podminky.urs.cz/item/CS_URS_2025_01/762521811</t>
  </si>
  <si>
    <t>763</t>
  </si>
  <si>
    <t>Konstrukce suché výstavby</t>
  </si>
  <si>
    <t>79</t>
  </si>
  <si>
    <t>763131R31</t>
  </si>
  <si>
    <t>Demontáž podhledu vč nosné konstrukce do suti</t>
  </si>
  <si>
    <t>-1067792397</t>
  </si>
  <si>
    <t>80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</si>
  <si>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</si>
  <si>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</si>
  <si>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-1288883132</t>
  </si>
  <si>
    <t>https://podminky.urs.cz/item/CS_URS_2025_01/763111314</t>
  </si>
  <si>
    <t>(1,83+3,625+3,868)*3,15</t>
  </si>
  <si>
    <t>1,0*2,605</t>
  </si>
  <si>
    <t>81</t>
  </si>
  <si>
    <t>763111714</t>
  </si>
  <si>
    <t>Příčka ze sádrokartonových desek ostatní konstrukce a práce na příčkách ze sádrokartonových desek zalomení příčky</t>
  </si>
  <si>
    <t>-1379125703</t>
  </si>
  <si>
    <t>https://podminky.urs.cz/item/CS_URS_2025_01/763111714</t>
  </si>
  <si>
    <t>82</t>
  </si>
  <si>
    <t>763181420</t>
  </si>
  <si>
    <t>Výplně otvorů konstrukcí ze sádrokartonových desek ztužující výplň otvoru pro dveře s UA a UW profilem, výšky příčky do 2,80 m</t>
  </si>
  <si>
    <t>633371223</t>
  </si>
  <si>
    <t>https://podminky.urs.cz/item/CS_URS_2025_01/763181420</t>
  </si>
  <si>
    <t>83</t>
  </si>
  <si>
    <t>763181421</t>
  </si>
  <si>
    <t>Výplně otvorů konstrukcí ze sádrokartonových desek ztužující výplň otvoru pro dveře s UA a UW profilem, výšky příčky přes 2,80 do 3,25 m</t>
  </si>
  <si>
    <t>1995646745</t>
  </si>
  <si>
    <t>https://podminky.urs.cz/item/CS_URS_2025_01/763181421</t>
  </si>
  <si>
    <t>84</t>
  </si>
  <si>
    <t>763121R48</t>
  </si>
  <si>
    <t>Stěna předsazená ze sádrokartonových desek s nosnou konstrukcí z ocelových profilů CD UD jednoduše opláštěná deskou tl. 12,5 mm s izolací 40 mm, kotveno přes přímý závěs ke stěně s těsnící páskou</t>
  </si>
  <si>
    <t>investice</t>
  </si>
  <si>
    <t>-1727778186</t>
  </si>
  <si>
    <t>m.č. 1.01</t>
  </si>
  <si>
    <t>3,7*3,15</t>
  </si>
  <si>
    <t>m.č. 1.06</t>
  </si>
  <si>
    <t>5,87*3,15</t>
  </si>
  <si>
    <t>85</t>
  </si>
  <si>
    <t>763131451</t>
  </si>
  <si>
    <t>Podhled ze sádrokartonových desek dvouvrstvá zavěšená spodní konstrukce z ocelových profilů CD, UD jednoduše opláštěná deskou impregnovanou H2, tl. 12,5 mm, bez izolace</t>
  </si>
  <si>
    <t>-712339746</t>
  </si>
  <si>
    <t>https://podminky.urs.cz/item/CS_URS_2025_01/763131451</t>
  </si>
  <si>
    <t>skladba C.2</t>
  </si>
  <si>
    <t>86</t>
  </si>
  <si>
    <t>763131761</t>
  </si>
  <si>
    <t>Podhled ze sádrokartonových desek Příplatek k cenám za plochu do 3 m2 jednotlivě</t>
  </si>
  <si>
    <t>-257285059</t>
  </si>
  <si>
    <t>https://podminky.urs.cz/item/CS_URS_2025_01/763131761</t>
  </si>
  <si>
    <t>87</t>
  </si>
  <si>
    <t>763231912</t>
  </si>
  <si>
    <t>Zhotovení otvorů v podhledech a podkrovích ze sádrovláknitých desek pro prostupy (voda, elektro, topení, VZT), osvětlení, sprinklery, revizní klapky a dvířka včetně vyztužení profily, velikost přes 0,10 do 0,25 m2</t>
  </si>
  <si>
    <t>-1354621874</t>
  </si>
  <si>
    <t>https://podminky.urs.cz/item/CS_URS_2025_01/763231912</t>
  </si>
  <si>
    <t>Tabulka ostatních prvků</t>
  </si>
  <si>
    <t>"ozn. X.6" 1</t>
  </si>
  <si>
    <t>88</t>
  </si>
  <si>
    <t>763172378</t>
  </si>
  <si>
    <t>Montáž dvířek pro konstrukce ze sádrokartonových desek revizních jednoplášťových pro podhledy ostatních velikostí do 0,5 m2</t>
  </si>
  <si>
    <t>-928839419</t>
  </si>
  <si>
    <t>https://podminky.urs.cz/item/CS_URS_2025_01/763172378</t>
  </si>
  <si>
    <t>89</t>
  </si>
  <si>
    <t>59030752</t>
  </si>
  <si>
    <t>dvířka revizní jednokřídlá s automatickým zámkem 300x600mm</t>
  </si>
  <si>
    <t>343441988</t>
  </si>
  <si>
    <t>Poznámka k položce:_x000D_
pevný hliníkový rám, výklopná hliníková dvířka, osazená impegnovanou SDK deskou 12,5 mm, tlačný zámek, pojistné lanko, specifikace dle PD</t>
  </si>
  <si>
    <t>90</t>
  </si>
  <si>
    <t>763231911</t>
  </si>
  <si>
    <t>Zhotovení otvorů v podhledech a podkrovích ze sádrovláknitých desek pro prostupy (voda, elektro, topení, VZT), osvětlení, sprinklery, revizní klapky a dvířka včetně vyztužení profily, velikost do 0,10 m2</t>
  </si>
  <si>
    <t>2007546719</t>
  </si>
  <si>
    <t>https://podminky.urs.cz/item/CS_URS_2025_01/763231911</t>
  </si>
  <si>
    <t>"ozn. X.11" 1</t>
  </si>
  <si>
    <t>91</t>
  </si>
  <si>
    <t>763172R79</t>
  </si>
  <si>
    <t>D+M větrací mřížka 200x200 mm do SDK podhledu, plastová se síťovinou, specifikace dle PD</t>
  </si>
  <si>
    <t>946524539</t>
  </si>
  <si>
    <t>92</t>
  </si>
  <si>
    <t>763111911</t>
  </si>
  <si>
    <t>Zhotovení otvorů v příčkách ze sádrokartonových desek pro prostupy (voda, elektro, topení, VZT), osvětlení, okna, revizní klapky a dvířka včetně vyztužení profily pro příčku tl. do 100 mm, velikost do 0,10 m2</t>
  </si>
  <si>
    <t>317804563</t>
  </si>
  <si>
    <t>https://podminky.urs.cz/item/CS_URS_2025_01/763111911</t>
  </si>
  <si>
    <t>"ozn. X.9" 1</t>
  </si>
  <si>
    <t>93</t>
  </si>
  <si>
    <t>763172R78</t>
  </si>
  <si>
    <t>D+M větrací mřížka 300x100 mm do SDK příčky, hliníková, pevné lamely, specifikace dle PD</t>
  </si>
  <si>
    <t>737508410</t>
  </si>
  <si>
    <t>94</t>
  </si>
  <si>
    <t>763251R22</t>
  </si>
  <si>
    <t>Sádrovláknitá podlaha tl 35 mm z podlahových prvků tl 25 mm s dřevovláknitou deskou tl 10 mm bez podsypu</t>
  </si>
  <si>
    <t>-1689057308</t>
  </si>
  <si>
    <t>Poznámka k položce:_x000D_
systémový výrobek</t>
  </si>
  <si>
    <t>95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</si>
  <si>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</si>
  <si>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</si>
  <si>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1655765827</t>
  </si>
  <si>
    <t>https://podminky.urs.cz/item/CS_URS_2025_01/998763512</t>
  </si>
  <si>
    <t>764</t>
  </si>
  <si>
    <t>Konstrukce klempířské</t>
  </si>
  <si>
    <t>96</t>
  </si>
  <si>
    <t>764002841</t>
  </si>
  <si>
    <t>Demontáž klempířských konstrukcí oplechování horních ploch zdí a nadezdívek do suti</t>
  </si>
  <si>
    <t>-2125440324</t>
  </si>
  <si>
    <t>https://podminky.urs.cz/item/CS_URS_2025_01/764002841</t>
  </si>
  <si>
    <t>"balkón" 4,3</t>
  </si>
  <si>
    <t>97</t>
  </si>
  <si>
    <t>764212661</t>
  </si>
  <si>
    <t>Oplechování střešních prvků z pozinkovaného plechu s povrchovou úpravou okapu střechy rovné okapovým plechem rš 150 mm</t>
  </si>
  <si>
    <t>-373793729</t>
  </si>
  <si>
    <t>https://podminky.urs.cz/item/CS_URS_2025_01/764212661</t>
  </si>
  <si>
    <t>"ozn. X.10" 4,3</t>
  </si>
  <si>
    <t>98</t>
  </si>
  <si>
    <t>998764312</t>
  </si>
  <si>
    <t>Přesun hmot pro konstrukce klempířské stanovený procentní sazbou (%) z ceny vodorovná dopravní vzdálenost do 50 m ruční (bez užtití mechanizace) v objektech výšky přes 6 do 12 m</t>
  </si>
  <si>
    <t>-2061738791</t>
  </si>
  <si>
    <t>https://podminky.urs.cz/item/CS_URS_2025_01/998764312</t>
  </si>
  <si>
    <t>766</t>
  </si>
  <si>
    <t>Konstrukce truhlářské</t>
  </si>
  <si>
    <t>99</t>
  </si>
  <si>
    <t>766491851</t>
  </si>
  <si>
    <t>Demontáž ostatních truhlářských konstrukcí prahů dveří jednokřídlových</t>
  </si>
  <si>
    <t>981051397</t>
  </si>
  <si>
    <t>https://podminky.urs.cz/item/CS_URS_2025_01/766491851</t>
  </si>
  <si>
    <t>100</t>
  </si>
  <si>
    <t>766691811</t>
  </si>
  <si>
    <t>Demontáž parapetních desek šířky do 300 mm</t>
  </si>
  <si>
    <t>93437531</t>
  </si>
  <si>
    <t>https://podminky.urs.cz/item/CS_URS_2025_01/766691811</t>
  </si>
  <si>
    <t>1,5+0,76</t>
  </si>
  <si>
    <t>101</t>
  </si>
  <si>
    <t>766812830</t>
  </si>
  <si>
    <t>Demontáž kuchyňských linek dřevěných nebo kovových včetně skříněk uchycených na stěně, délky přes 1500 do 1800 mm</t>
  </si>
  <si>
    <t>-1299275235</t>
  </si>
  <si>
    <t>https://podminky.urs.cz/item/CS_URS_2025_01/766812830</t>
  </si>
  <si>
    <t>"linka" 1</t>
  </si>
  <si>
    <t>"ostrůvek" 1</t>
  </si>
  <si>
    <t>102</t>
  </si>
  <si>
    <t>766812R30</t>
  </si>
  <si>
    <t xml:space="preserve">Demontáž dřevěného ložného prostoru pod stropem m.č. 1.05 do suti </t>
  </si>
  <si>
    <t>-1691578992</t>
  </si>
  <si>
    <t>103</t>
  </si>
  <si>
    <t>766694116</t>
  </si>
  <si>
    <t>Montáž ostatních truhlářských konstrukcí parapetních desek dřevěných nebo plastových šířky do 300 mm</t>
  </si>
  <si>
    <t>-257937681</t>
  </si>
  <si>
    <t>https://podminky.urs.cz/item/CS_URS_2025_01/766694116</t>
  </si>
  <si>
    <t>"ozn. X.2" 1,5+0,76</t>
  </si>
  <si>
    <t>104</t>
  </si>
  <si>
    <t>6114008R</t>
  </si>
  <si>
    <t>parapet plastový vnitřní š 270mm</t>
  </si>
  <si>
    <t>-1636868033</t>
  </si>
  <si>
    <t>105</t>
  </si>
  <si>
    <t>61144019</t>
  </si>
  <si>
    <t>koncovka k parapetu plastovému vnitřnímu 1 pár</t>
  </si>
  <si>
    <t>sada</t>
  </si>
  <si>
    <t>-584230420</t>
  </si>
  <si>
    <t>106</t>
  </si>
  <si>
    <t>D.1</t>
  </si>
  <si>
    <t xml:space="preserve">D+M repase vstupních dveří 1kř 855x2090 mm, obroušení, nové tmelení, nový nátěr, výměna bezpečností vložky a těsnění, nový dřevěný práh, specifikace dle PD_x000D_
</t>
  </si>
  <si>
    <t>722418222</t>
  </si>
  <si>
    <t>Výpis dveří</t>
  </si>
  <si>
    <t>"ozn. D.1" 1</t>
  </si>
  <si>
    <t>107</t>
  </si>
  <si>
    <t>D.2</t>
  </si>
  <si>
    <t>D+M vnitřní dveře 1kř 700x2100 mm, plné, otočné, CPL laminát, vč kování a obložkové zárubně, specifikace dle PD</t>
  </si>
  <si>
    <t>955656477</t>
  </si>
  <si>
    <t>"ozn. D.2" 1</t>
  </si>
  <si>
    <t>108</t>
  </si>
  <si>
    <t>D.3</t>
  </si>
  <si>
    <t>D+M vnitřní dveře 1kř 800x2100 mm, plné, otočné, CPL laminát, vč kování a obložkové zárubně, specifikace dle PD</t>
  </si>
  <si>
    <t>-1721534939</t>
  </si>
  <si>
    <t>"ozn. D.3" 1</t>
  </si>
  <si>
    <t>109</t>
  </si>
  <si>
    <t>D.4</t>
  </si>
  <si>
    <t>D+M vnitřní dveře 1kř 800x2100 mm, prosklené, otočné, CPL laminát, vč kování a obložkové zárubně, specifikace dle PD</t>
  </si>
  <si>
    <t>1039432454</t>
  </si>
  <si>
    <t>"ozn. D.4" 1</t>
  </si>
  <si>
    <t>110</t>
  </si>
  <si>
    <t>D.5</t>
  </si>
  <si>
    <t>1653318259</t>
  </si>
  <si>
    <t>"ozn. D.5" 1</t>
  </si>
  <si>
    <t>111</t>
  </si>
  <si>
    <t>D.6</t>
  </si>
  <si>
    <t>D+M vnitřní dveře 1kř 600x2100 mm, plné, otočné, CPL laminát, vč kování a obložkové zárubně, specifikace dle PD</t>
  </si>
  <si>
    <t>1541312708</t>
  </si>
  <si>
    <t>"ozn. D.6" 1</t>
  </si>
  <si>
    <t>112</t>
  </si>
  <si>
    <t>P.1_A</t>
  </si>
  <si>
    <t>D+M repase okna do světlíku 270x810 mm, kompletní provedení dle PD</t>
  </si>
  <si>
    <t>979290991</t>
  </si>
  <si>
    <t>"ozn. P.1" 1</t>
  </si>
  <si>
    <t>113</t>
  </si>
  <si>
    <t>P.1_B</t>
  </si>
  <si>
    <t>D+M repase okna do světlíku 290x665 mm, kompletní provedení dle PD</t>
  </si>
  <si>
    <t>-2087411748</t>
  </si>
  <si>
    <t>114</t>
  </si>
  <si>
    <t>J.1_A</t>
  </si>
  <si>
    <t>D+M kuchyňská linka vč. horních skříněk a pracovní desky, kompletní provedení, specifikace dle PD</t>
  </si>
  <si>
    <t>-605148710</t>
  </si>
  <si>
    <t>Tabulka truhlářských výrobků</t>
  </si>
  <si>
    <t>"ozn. J.1" 1</t>
  </si>
  <si>
    <t>115</t>
  </si>
  <si>
    <t>J.1_B</t>
  </si>
  <si>
    <t>D+M spotřebiče do kuchyňské linky, specifikace dle PD</t>
  </si>
  <si>
    <t>678342456</t>
  </si>
  <si>
    <t>Poznámka k položce:_x000D_
elektrická trouba, elektrická sklokeramická varná deska, cirkulační digestoř</t>
  </si>
  <si>
    <t>116</t>
  </si>
  <si>
    <t>J.1_C</t>
  </si>
  <si>
    <t>D+M vestavná myčka do kuchyňské linky, specifikace dle PD</t>
  </si>
  <si>
    <t>-1758835270</t>
  </si>
  <si>
    <t>117</t>
  </si>
  <si>
    <t>766R02</t>
  </si>
  <si>
    <t>D+M Zrcadlová skříňka 600x700x185 mm, osvětlení, vypínač, zásuvka, vč kotvení, specifikace dle standardů</t>
  </si>
  <si>
    <t>530101420</t>
  </si>
  <si>
    <t>118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</si>
  <si>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</si>
  <si>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</si>
  <si>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-918736607</t>
  </si>
  <si>
    <t>https://podminky.urs.cz/item/CS_URS_2025_01/998766312</t>
  </si>
  <si>
    <t>767</t>
  </si>
  <si>
    <t>Konstrukce zámečnické</t>
  </si>
  <si>
    <t>119</t>
  </si>
  <si>
    <t>767646411</t>
  </si>
  <si>
    <t>Montáž revizních dveří a dvířek hliníkových, ocelových nebo plastových s rámem jednokřídlových, plochy do 0,5 m2</t>
  </si>
  <si>
    <t>1594800763</t>
  </si>
  <si>
    <t>https://podminky.urs.cz/item/CS_URS_2025_01/767646411</t>
  </si>
  <si>
    <t>"ozn. X.7" 2</t>
  </si>
  <si>
    <t>"ozn. X.8" 1</t>
  </si>
  <si>
    <t>120</t>
  </si>
  <si>
    <t>5624580R</t>
  </si>
  <si>
    <t>dvířka revizní 200x300mm hliníková, pod obklad, vč těsnění a rámečku, specifikace dle PD</t>
  </si>
  <si>
    <t>70068990</t>
  </si>
  <si>
    <t>121</t>
  </si>
  <si>
    <t>5624581R</t>
  </si>
  <si>
    <t>dvířka revizní 300x300mm hliníková, pod obklad, vč těsnění a rámečku, specifikace dle PD</t>
  </si>
  <si>
    <t>-992732036</t>
  </si>
  <si>
    <t>122</t>
  </si>
  <si>
    <t>767R01</t>
  </si>
  <si>
    <t>Repase balkónového zábradlí, broušení, nátěr, specifikace dle PD</t>
  </si>
  <si>
    <t>610251221</t>
  </si>
  <si>
    <t>0,8*2+2,2</t>
  </si>
  <si>
    <t>123</t>
  </si>
  <si>
    <t>998767312</t>
  </si>
  <si>
    <t>Přesun hmot pro zámečnické konstrukce stanovený procentní sazbou (%) z ceny vodorovná dopravní vzdálenost do 50 m ruční (bez užití mechanizace) v objektech výšky přes 6 do 12 m</t>
  </si>
  <si>
    <t>1595780758</t>
  </si>
  <si>
    <t>https://podminky.urs.cz/item/CS_URS_2025_01/998767312</t>
  </si>
  <si>
    <t>771</t>
  </si>
  <si>
    <t>Podlahy z dlaždic</t>
  </si>
  <si>
    <t>124</t>
  </si>
  <si>
    <t>771121011</t>
  </si>
  <si>
    <t>Příprava podkladu před provedením dlažby nátěr penetrační na podlahu</t>
  </si>
  <si>
    <t>1647801189</t>
  </si>
  <si>
    <t>https://podminky.urs.cz/item/CS_URS_2025_01/771121011</t>
  </si>
  <si>
    <t>125</t>
  </si>
  <si>
    <t>771574416</t>
  </si>
  <si>
    <t>Montáž podlah z dlaždic keramických lepených cementovým flexibilním lepidlem hladkých, tloušťky do 10 mm přes 9 do 12 ks/m2</t>
  </si>
  <si>
    <t>1813318993</t>
  </si>
  <si>
    <t>https://podminky.urs.cz/item/CS_URS_2025_01/771574416</t>
  </si>
  <si>
    <t>126</t>
  </si>
  <si>
    <t>5976116R.1</t>
  </si>
  <si>
    <t>dlažba keramická 300x300 mm - vstupní prostory, specifikace dle standardů</t>
  </si>
  <si>
    <t>-329223404</t>
  </si>
  <si>
    <t>5,76*1,1 'Přepočtené koeficientem množství</t>
  </si>
  <si>
    <t>127</t>
  </si>
  <si>
    <t>5976116R.2</t>
  </si>
  <si>
    <t>dlažba keramická 300x300 mm - koupelna, WC, specifikace dle standardů</t>
  </si>
  <si>
    <t>-1170832822</t>
  </si>
  <si>
    <t>4,3*1,1 'Přepočtené koeficientem množství</t>
  </si>
  <si>
    <t>128</t>
  </si>
  <si>
    <t>771577211</t>
  </si>
  <si>
    <t>Montáž podlah z dlaždic keramických lepených cementovým flexibilním lepidlem Příplatek k cenám za plochu do 5 m2 jednotlivě</t>
  </si>
  <si>
    <t>-1894960198</t>
  </si>
  <si>
    <t>https://podminky.urs.cz/item/CS_URS_2025_01/771577211</t>
  </si>
  <si>
    <t>129</t>
  </si>
  <si>
    <t>771474113</t>
  </si>
  <si>
    <t>Montáž soklů z dlaždic keramických lepených cementovým flexibilním lepidlem rovných, výšky přes 90 do 120 mm</t>
  </si>
  <si>
    <t>1734168334</t>
  </si>
  <si>
    <t>https://podminky.urs.cz/item/CS_URS_2025_01/771474113</t>
  </si>
  <si>
    <t>"m.č. 1.05" 10,2-(0,7+0,8+0,9+0,955)</t>
  </si>
  <si>
    <t>130</t>
  </si>
  <si>
    <t>5976118R</t>
  </si>
  <si>
    <t>sokl keramický tl do 10mm výšky přes 90 do 120mm, dekor dle dlažby</t>
  </si>
  <si>
    <t>388229390</t>
  </si>
  <si>
    <t>6,845*1,1 'Přepočtené koeficientem množství</t>
  </si>
  <si>
    <t>131</t>
  </si>
  <si>
    <t>771161021</t>
  </si>
  <si>
    <t>Příprava podkladu před provedením dlažby montáž profilu ukončujícího profilu pro plynulý přechod (dlažba-koberec apod.)</t>
  </si>
  <si>
    <t>952832197</t>
  </si>
  <si>
    <t>https://podminky.urs.cz/item/CS_URS_2025_01/771161021</t>
  </si>
  <si>
    <t>"ozn. X.5" 0,6+0,7+0,8</t>
  </si>
  <si>
    <t>132</t>
  </si>
  <si>
    <t>RMAT0004</t>
  </si>
  <si>
    <t>ukončovací lišta hliníková ve tvaru L</t>
  </si>
  <si>
    <t>500012570</t>
  </si>
  <si>
    <t>2,1*1,1 'Přepočtené koeficientem množství</t>
  </si>
  <si>
    <t>133</t>
  </si>
  <si>
    <t>771591112</t>
  </si>
  <si>
    <t>Izolace podlahy pod dlažbu nátěrem nebo stěrkou ve dvou vrstvách</t>
  </si>
  <si>
    <t>418281546</t>
  </si>
  <si>
    <t>https://podminky.urs.cz/item/CS_URS_2025_01/771591112</t>
  </si>
  <si>
    <t>"vytažení na stěny v. 300 mm" (4,5+3,3)*0,3-(0,7+0,9)*0,3</t>
  </si>
  <si>
    <t>134</t>
  </si>
  <si>
    <t>771591241</t>
  </si>
  <si>
    <t>Izolace podlahy pod dlažbu těsnícími izolačními pásy vnitřní kout</t>
  </si>
  <si>
    <t>1680634731</t>
  </si>
  <si>
    <t>https://podminky.urs.cz/item/CS_URS_2025_01/771591241</t>
  </si>
  <si>
    <t>"m.č. 1.02" 5</t>
  </si>
  <si>
    <t>"m.č. 1.04" 8</t>
  </si>
  <si>
    <t>135</t>
  </si>
  <si>
    <t>771591242</t>
  </si>
  <si>
    <t>Izolace podlahy pod dlažbu těsnícími izolačními pásy vnější roh</t>
  </si>
  <si>
    <t>527226153</t>
  </si>
  <si>
    <t>https://podminky.urs.cz/item/CS_URS_2025_01/771591242</t>
  </si>
  <si>
    <t>"m.č. 1.02" 1</t>
  </si>
  <si>
    <t>"m.č. 1.04" 3</t>
  </si>
  <si>
    <t>136</t>
  </si>
  <si>
    <t>771591264</t>
  </si>
  <si>
    <t>Izolace podlahy pod dlažbu těsnícími izolačními pásy mezi podlahou a stěnu</t>
  </si>
  <si>
    <t>1281459420</t>
  </si>
  <si>
    <t>https://podminky.urs.cz/item/CS_URS_2025_01/771591264</t>
  </si>
  <si>
    <t>"m.č. 1.02" 4,5-0,6</t>
  </si>
  <si>
    <t>"m.č. 1.04" 7,9-0,7</t>
  </si>
  <si>
    <t>137</t>
  </si>
  <si>
    <t>771121026</t>
  </si>
  <si>
    <t>Příprava podkladu před provedením dlažby broušení podlah stávajícího podkladu pro odstranění lepidla (po starých krytinách)</t>
  </si>
  <si>
    <t>-339149136</t>
  </si>
  <si>
    <t>https://podminky.urs.cz/item/CS_URS_2025_01/771121026</t>
  </si>
  <si>
    <t>138</t>
  </si>
  <si>
    <t>771574R36</t>
  </si>
  <si>
    <t>Montáž podlah z dlaždic keramických lepených mrazuvzdorným flexibilním lepidlem, tloušťky do 10 mm přes 9 do 12 ks/m2</t>
  </si>
  <si>
    <t>-2095319818</t>
  </si>
  <si>
    <t>139</t>
  </si>
  <si>
    <t>5976117R</t>
  </si>
  <si>
    <t>dlažba keramická mrazuvzdorná 300x300 mm, specifikace dle standardů</t>
  </si>
  <si>
    <t>364204304</t>
  </si>
  <si>
    <t>2,3*1,1 'Přepočtené koeficientem množství</t>
  </si>
  <si>
    <t>140</t>
  </si>
  <si>
    <t>771474R13</t>
  </si>
  <si>
    <t>Montáž soklů z dlaždic keramických lepených mrazuvzdorným flexibilním lepidlem rovných, výšky přes 120 do 150 mm</t>
  </si>
  <si>
    <t>2116456602</t>
  </si>
  <si>
    <t>"balkón" 2,2+0,2*2</t>
  </si>
  <si>
    <t>141</t>
  </si>
  <si>
    <t>5976119R</t>
  </si>
  <si>
    <t>sokl keramický mrazuvzdorný tl do 10mm výšky přes 120 do 150mm, dekor dle dlažby</t>
  </si>
  <si>
    <t>688094296</t>
  </si>
  <si>
    <t>2,6*1,1 'Přepočtené koeficientem množství</t>
  </si>
  <si>
    <t>142</t>
  </si>
  <si>
    <t>771591R12</t>
  </si>
  <si>
    <t>Izolace podlahy pod dlažbu nátěrem nebo stěrkou ve dvou vrstvách vhodné do exteriéru vč rohů, koutů vytažení na stěny</t>
  </si>
  <si>
    <t>-1889925707</t>
  </si>
  <si>
    <t>"vytažení na stěny v. 300 mm" 2,4*0,3</t>
  </si>
  <si>
    <t>143</t>
  </si>
  <si>
    <t>771591115</t>
  </si>
  <si>
    <t>Podlahy - dokončovací práce spárování silikonem</t>
  </si>
  <si>
    <t>-1369785324</t>
  </si>
  <si>
    <t>https://podminky.urs.cz/item/CS_URS_2025_01/771591115</t>
  </si>
  <si>
    <t>dlažba/sokl</t>
  </si>
  <si>
    <t>6,845+2,6</t>
  </si>
  <si>
    <t>144</t>
  </si>
  <si>
    <t>998771312</t>
  </si>
  <si>
    <t>Přesun hmot pro podlahy z dlaždic stanovený procentní sazbou (%) z ceny vodorovná dopravní vzdálenost do 50 m ruční (bez užití mechanizace) v objektech výšky přes 6 do 12 m</t>
  </si>
  <si>
    <t>327010003</t>
  </si>
  <si>
    <t>https://podminky.urs.cz/item/CS_URS_2025_01/998771312</t>
  </si>
  <si>
    <t>776</t>
  </si>
  <si>
    <t>Podlahy povlakové</t>
  </si>
  <si>
    <t>145</t>
  </si>
  <si>
    <t>776201811</t>
  </si>
  <si>
    <t>Demontáž povlakových podlahovin lepených ručně bez podložky</t>
  </si>
  <si>
    <t>1677348037</t>
  </si>
  <si>
    <t>https://podminky.urs.cz/item/CS_URS_2025_01/776201811</t>
  </si>
  <si>
    <t>"m.č. 1.05" 2,76</t>
  </si>
  <si>
    <t>"m.č. 1.06, 2 vrstvy" 16,72*2</t>
  </si>
  <si>
    <t>146</t>
  </si>
  <si>
    <t>776410811</t>
  </si>
  <si>
    <t>Demontáž soklíků nebo lišt pryžových nebo plastových</t>
  </si>
  <si>
    <t>-949751052</t>
  </si>
  <si>
    <t>https://podminky.urs.cz/item/CS_URS_2025_01/776410811</t>
  </si>
  <si>
    <t>"m.č. 1.01" (5,53+3,93)*2-(0,96+0,745)</t>
  </si>
  <si>
    <t>"m.č. 1.05" (3,254+1,99)*2-(0,965+0,815+0,71*2+0,955)</t>
  </si>
  <si>
    <t>"m.č. 1.06" (5,459+2,99)*2-(0,96+0,965)</t>
  </si>
  <si>
    <t>147</t>
  </si>
  <si>
    <t>776121112</t>
  </si>
  <si>
    <t>Příprava podkladu povlakových podlah a stěn penetrace vodou ředitelná podlah</t>
  </si>
  <si>
    <t>-255880206</t>
  </si>
  <si>
    <t>https://podminky.urs.cz/item/CS_URS_2024_01/776121112</t>
  </si>
  <si>
    <t>148</t>
  </si>
  <si>
    <t>776231111</t>
  </si>
  <si>
    <t>Montáž podlahovin z vinylu lepením lamel nebo čtverců standardním lepidlem</t>
  </si>
  <si>
    <t>316076112</t>
  </si>
  <si>
    <t>https://podminky.urs.cz/item/CS_URS_2024_01/776231111</t>
  </si>
  <si>
    <t>149</t>
  </si>
  <si>
    <t>2841105R</t>
  </si>
  <si>
    <t>vinylová podlahovina tl. 2 mm s vloženým skelným rounem a ochrannou vrstvou PUR laku, specifikace dle standardů</t>
  </si>
  <si>
    <t>1771066672</t>
  </si>
  <si>
    <t>38,07*1,1 'Přepočtené koeficientem množství</t>
  </si>
  <si>
    <t>150</t>
  </si>
  <si>
    <t>776421111</t>
  </si>
  <si>
    <t>Montáž lišt obvodových lepených</t>
  </si>
  <si>
    <t>-2137502138</t>
  </si>
  <si>
    <t>https://podminky.urs.cz/item/CS_URS_2024_01/776421111</t>
  </si>
  <si>
    <t>"m.č. 1.01" 15,4-(0,8+0,9)</t>
  </si>
  <si>
    <t>"m.č. 1.03" 8,0-0,8</t>
  </si>
  <si>
    <t>"m.č. 1.06" 21,1-0,9*2</t>
  </si>
  <si>
    <t>151</t>
  </si>
  <si>
    <t>2834216R</t>
  </si>
  <si>
    <t>lišta podlahová systémová soklová</t>
  </si>
  <si>
    <t>1380407535</t>
  </si>
  <si>
    <t>40,2*1,02 'Přepočtené koeficientem množství</t>
  </si>
  <si>
    <t>152</t>
  </si>
  <si>
    <t>776421311</t>
  </si>
  <si>
    <t>Montáž lišt přechodových samolepících</t>
  </si>
  <si>
    <t>-1152411544</t>
  </si>
  <si>
    <t>https://podminky.urs.cz/item/CS_URS_2024_01/776421311</t>
  </si>
  <si>
    <t>"ozn. X.1" 0,8+0,7</t>
  </si>
  <si>
    <t>153</t>
  </si>
  <si>
    <t>5905413R</t>
  </si>
  <si>
    <t>profil přechodový eloxovaný hliník š 40 mm</t>
  </si>
  <si>
    <t>-2126644771</t>
  </si>
  <si>
    <t>1,5*1,1 'Přepočtené koeficientem množství</t>
  </si>
  <si>
    <t>154</t>
  </si>
  <si>
    <t>998776312</t>
  </si>
  <si>
    <t>Přesun hmot pro podlahy povlakové stanovený procentní sazbou (%) z ceny vodorovná dopravní vzdálenost do 50 m ruční (bez užití mechanizace) v objektech výšky přes 6 do 12 m</t>
  </si>
  <si>
    <t>2034890512</t>
  </si>
  <si>
    <t>https://podminky.urs.cz/item/CS_URS_2025_01/998776312</t>
  </si>
  <si>
    <t>781</t>
  </si>
  <si>
    <t>Dokončovací práce - obklady</t>
  </si>
  <si>
    <t>155</t>
  </si>
  <si>
    <t>781121011</t>
  </si>
  <si>
    <t>Příprava podkladu před provedením obkladu nátěr penetrační na stěnu</t>
  </si>
  <si>
    <t>-765599743</t>
  </si>
  <si>
    <t>https://podminky.urs.cz/item/CS_URS_2025_01/781121011</t>
  </si>
  <si>
    <t>4,5*1,5</t>
  </si>
  <si>
    <t>-(0,7*1,5-0,21*0,7)</t>
  </si>
  <si>
    <t>m.č. 1.04</t>
  </si>
  <si>
    <t>8,4*2,1</t>
  </si>
  <si>
    <t>-0,8*2,1</t>
  </si>
  <si>
    <t>3,0*0,55</t>
  </si>
  <si>
    <t>156</t>
  </si>
  <si>
    <t>781472216</t>
  </si>
  <si>
    <t>Montáž keramických obkladů stěn lepených cementovým flexibilním lepidlem hladkých přes 9 do 12 ks/m2</t>
  </si>
  <si>
    <t>233059513</t>
  </si>
  <si>
    <t>https://podminky.urs.cz/item/CS_URS_2025_01/781472216</t>
  </si>
  <si>
    <t>157</t>
  </si>
  <si>
    <t>5976180R</t>
  </si>
  <si>
    <t>obklad keramický 250x330 mm, glazovaný, slinutý, mechanicky odolný, specifikace dle standardů</t>
  </si>
  <si>
    <t>-293469209</t>
  </si>
  <si>
    <t>23,457*1,1 'Přepočtené koeficientem množství</t>
  </si>
  <si>
    <t>158</t>
  </si>
  <si>
    <t>781492211</t>
  </si>
  <si>
    <t>Obklad - dokončující práce montáž profilu lepeného flexibilním cementovým lepidlem rohového</t>
  </si>
  <si>
    <t>-603641706</t>
  </si>
  <si>
    <t>https://podminky.urs.cz/item/CS_URS_2025_01/781492211</t>
  </si>
  <si>
    <t>"m.č. 1.02" 1,5</t>
  </si>
  <si>
    <t>"m.č. 1.04" 2,1*3</t>
  </si>
  <si>
    <t>159</t>
  </si>
  <si>
    <t>781492221</t>
  </si>
  <si>
    <t>Obklad - dokončující práce montáž profilu lepeného flexibilním cementovým lepidlem vanového</t>
  </si>
  <si>
    <t>-107675022</t>
  </si>
  <si>
    <t>https://podminky.urs.cz/item/CS_URS_2025_01/781492221</t>
  </si>
  <si>
    <t>"m.č. 1.04" 1,5</t>
  </si>
  <si>
    <t>160</t>
  </si>
  <si>
    <t>781492251</t>
  </si>
  <si>
    <t>Obklad - dokončující práce montáž profilu lepeného flexibilním cementovým lepidlem ukončovacího</t>
  </si>
  <si>
    <t>-561180519</t>
  </si>
  <si>
    <t>https://podminky.urs.cz/item/CS_URS_2025_01/781492251</t>
  </si>
  <si>
    <t>"m.č. 1.02" 4,5-0,7</t>
  </si>
  <si>
    <t>"m.č. 1.04" 8,4-0,8</t>
  </si>
  <si>
    <t>161</t>
  </si>
  <si>
    <t>1941600R</t>
  </si>
  <si>
    <t>lišta ukončovací, specifikace dle PD</t>
  </si>
  <si>
    <t>468012503</t>
  </si>
  <si>
    <t>"vanový" 1,5</t>
  </si>
  <si>
    <t>"rohový" 7,8</t>
  </si>
  <si>
    <t>"ukončovací" 11,4</t>
  </si>
  <si>
    <t>20,7*1,05 'Přepočtené koeficientem množství</t>
  </si>
  <si>
    <t>162</t>
  </si>
  <si>
    <t>781495115</t>
  </si>
  <si>
    <t>Obklad - dokončující práce ostatní práce spárování silikonem</t>
  </si>
  <si>
    <t>260969974</t>
  </si>
  <si>
    <t>https://podminky.urs.cz/item/CS_URS_2025_01/781495115</t>
  </si>
  <si>
    <t>kouty</t>
  </si>
  <si>
    <t>"m.č. 1.02" 1,5*5</t>
  </si>
  <si>
    <t>"m.č. 1.04" 2,1*8</t>
  </si>
  <si>
    <t>obklad/dlažba</t>
  </si>
  <si>
    <t>dveře</t>
  </si>
  <si>
    <t>1,5+2,1*2</t>
  </si>
  <si>
    <t>163</t>
  </si>
  <si>
    <t>781131112</t>
  </si>
  <si>
    <t>Izolace stěny pod obklad izolace nátěrem nebo stěrkou ve dvou vrstvách</t>
  </si>
  <si>
    <t>907928971</t>
  </si>
  <si>
    <t>https://podminky.urs.cz/item/CS_URS_2025_01/781131112</t>
  </si>
  <si>
    <t>(6,3-1,1)*2,1</t>
  </si>
  <si>
    <t>"dřez" 2,0*0,55</t>
  </si>
  <si>
    <t>164</t>
  </si>
  <si>
    <t>781131241</t>
  </si>
  <si>
    <t>Izolace stěny pod obklad izolace těsnícími izolačními pásy vnitřní kout</t>
  </si>
  <si>
    <t>-1624016969</t>
  </si>
  <si>
    <t>https://podminky.urs.cz/item/CS_URS_2025_01/781131241</t>
  </si>
  <si>
    <t>165</t>
  </si>
  <si>
    <t>781131242</t>
  </si>
  <si>
    <t>Izolace stěny pod obklad izolace těsnícími izolačními pásy vnější roh</t>
  </si>
  <si>
    <t>51726387</t>
  </si>
  <si>
    <t>https://podminky.urs.cz/item/CS_URS_2025_01/781131242</t>
  </si>
  <si>
    <t>166</t>
  </si>
  <si>
    <t>998781312</t>
  </si>
  <si>
    <t>Přesun hmot pro obklady keramické stanovený procentní sazbou (%) z ceny vodorovná dopravní vzdálenost do 50 m ruční (bez užití mechanizace) v objektech výšky přes 6 do 12 m</t>
  </si>
  <si>
    <t>1837877307</t>
  </si>
  <si>
    <t>https://podminky.urs.cz/item/CS_URS_2025_01/998781312</t>
  </si>
  <si>
    <t>784</t>
  </si>
  <si>
    <t>Dokončovací práce - malby a tapety</t>
  </si>
  <si>
    <t>167</t>
  </si>
  <si>
    <t>784161R01</t>
  </si>
  <si>
    <t>Oprava lokálních trhlin v malbách stropu v rozsahu opravované plochy do 10%</t>
  </si>
  <si>
    <t>-1384890064</t>
  </si>
  <si>
    <t>stropy</t>
  </si>
  <si>
    <t>48,13</t>
  </si>
  <si>
    <t>žebra</t>
  </si>
  <si>
    <t>0,28*2*3,254*2</t>
  </si>
  <si>
    <t>odpočet ploch s SDK</t>
  </si>
  <si>
    <t>-(1,15+3,15)</t>
  </si>
  <si>
    <t>168</t>
  </si>
  <si>
    <t>784121001</t>
  </si>
  <si>
    <t>Oškrabání malby v místnostech výšky do 3,80 m</t>
  </si>
  <si>
    <t>-482256329</t>
  </si>
  <si>
    <t>https://podminky.urs.cz/item/CS_URS_2025_01/784121001</t>
  </si>
  <si>
    <t>odpočet odsekaných obkladů</t>
  </si>
  <si>
    <t>-(1,56+0,81+0,4)*1,22</t>
  </si>
  <si>
    <t>-(6,6-0,7-1,5)*1,425</t>
  </si>
  <si>
    <t>169</t>
  </si>
  <si>
    <t>784121011</t>
  </si>
  <si>
    <t>Rozmývání podkladu po oškrabání malby v místnostech výšky do 3,80 m</t>
  </si>
  <si>
    <t>-143535270</t>
  </si>
  <si>
    <t>https://podminky.urs.cz/item/CS_URS_2025_01/784121011</t>
  </si>
  <si>
    <t>170</t>
  </si>
  <si>
    <t>784181101</t>
  </si>
  <si>
    <t>Penetrace podkladu jednonásobná základní akrylátová bezbarvá v místnostech výšky do 3,80 m</t>
  </si>
  <si>
    <t>-1870597763</t>
  </si>
  <si>
    <t>https://podminky.urs.cz/item/CS_URS_2025_01/784181101</t>
  </si>
  <si>
    <t>14,9*3,045</t>
  </si>
  <si>
    <t>14,19</t>
  </si>
  <si>
    <t>4,5*2,285</t>
  </si>
  <si>
    <t>1,15</t>
  </si>
  <si>
    <t>8,0*3,045</t>
  </si>
  <si>
    <t>3,93</t>
  </si>
  <si>
    <t>8,4*2,6</t>
  </si>
  <si>
    <t>3,15</t>
  </si>
  <si>
    <t>10,2*3,22</t>
  </si>
  <si>
    <t>5,76</t>
  </si>
  <si>
    <t>21,15*3,02</t>
  </si>
  <si>
    <t>19,95</t>
  </si>
  <si>
    <t>odpočet obklad</t>
  </si>
  <si>
    <t>-23,457</t>
  </si>
  <si>
    <t>171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</si>
  <si>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</si>
  <si>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</si>
  <si>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</si>
  <si>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https://podminky.urs.cz/item/CS_URS_2025_01/784211101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</si>
  <si>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</si>
  <si>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</si>
  <si>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</si>
  <si>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</si>
  <si>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</si>
  <si>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</si>
  <si>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</si>
  <si>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</si>
  <si>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Hadice kondenzátu Ø=16 mm, dodávka a montáž</t>
  </si>
  <si>
    <t>bm</t>
  </si>
  <si>
    <t>1.02</t>
  </si>
  <si>
    <t>Opravy odpadního potrubí plastového vsazení odbočky</t>
  </si>
  <si>
    <t>ks</t>
  </si>
  <si>
    <t>1.03</t>
  </si>
  <si>
    <t>HT50 vč. tvarovek, dodávka a montáž</t>
  </si>
  <si>
    <t>1.04</t>
  </si>
  <si>
    <t>objímka instalační pevná dvoušroubová DN 50</t>
  </si>
  <si>
    <t>1.05</t>
  </si>
  <si>
    <t>HT70 vč. tvarovek, dodávka a montáž</t>
  </si>
  <si>
    <t>1.06</t>
  </si>
  <si>
    <t>objímka instalační pevná dvoušroubová DN 70</t>
  </si>
  <si>
    <t>1.07</t>
  </si>
  <si>
    <t>HT110 vč. tvarovek, dodávka a montáž</t>
  </si>
  <si>
    <t>1.08</t>
  </si>
  <si>
    <t>objímka instalační pevná dvoušroubová DN 110</t>
  </si>
  <si>
    <t>1.09</t>
  </si>
  <si>
    <t>Vyměření přípojek na potrubí vyvedení a upevnění odpadních výpustek DN 50</t>
  </si>
  <si>
    <t>1.10</t>
  </si>
  <si>
    <t>Vyměření přípojek na potrubí vyvedení a upevnění odpadních výpustek DN 110</t>
  </si>
  <si>
    <t>1.11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</si>
  <si>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</si>
  <si>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</si>
  <si>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</si>
  <si>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</si>
  <si>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</si>
  <si>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</si>
  <si>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</si>
  <si>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</si>
  <si>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</si>
  <si>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</si>
  <si>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</si>
  <si>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</si>
  <si>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</si>
  <si>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</si>
  <si>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</si>
  <si>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</si>
  <si>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</si>
  <si>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</si>
  <si>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</si>
  <si>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</si>
  <si>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WC kombi včetně sedátka, dodávka a montáž</t>
  </si>
  <si>
    <t>3.02</t>
  </si>
  <si>
    <t>Umyvadla keramická bílá bez výtokových armatur připevněná na stěnu šrouby bez sloupu nebo krytu na sifon, šířka umyvadla 650 mm, hloubka 500 mm</t>
  </si>
  <si>
    <t>3.03</t>
  </si>
  <si>
    <t>Obdélníková vana smaltovaná ocel 1500x700 mm</t>
  </si>
  <si>
    <t>3.04</t>
  </si>
  <si>
    <t>Dřezy bez výtokových armatur jednoduché se zápachovou uzávěrkou nerezové</t>
  </si>
  <si>
    <t>3.05</t>
  </si>
  <si>
    <t>Umyvadlová stojánková baterie páková s výpustí, dodávka a montáž</t>
  </si>
  <si>
    <t>3.06</t>
  </si>
  <si>
    <t>Dřezová stojánková baterie páková s výpustí, dodávka a montáž</t>
  </si>
  <si>
    <t>3.07</t>
  </si>
  <si>
    <t>Baterie vanová páková bez sprchového setu chrom</t>
  </si>
  <si>
    <t>3.08</t>
  </si>
  <si>
    <t>Vanový automat včetně zápachové uzávěrky DN40</t>
  </si>
  <si>
    <t>3.09</t>
  </si>
  <si>
    <t>Ventily odpadní pro zařizovací předměty dřezové s přepadem G 6/4"</t>
  </si>
  <si>
    <t>3.10</t>
  </si>
  <si>
    <t>Zápachové uzávěrky zařizovacích předmětů pro umyvadla DN 40</t>
  </si>
  <si>
    <t>3.11</t>
  </si>
  <si>
    <t>Zápachové uzávěrky zařizovacích předmětů pro dřezy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</si>
  <si>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</si>
  <si>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</si>
  <si>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</si>
  <si>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</si>
  <si>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</si>
  <si>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</si>
  <si>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</si>
  <si>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</si>
  <si>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</si>
  <si>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</si>
  <si>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</si>
  <si>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</si>
  <si>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</si>
  <si>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</si>
  <si>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</si>
  <si>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</si>
  <si>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125mm; samotížná</t>
  </si>
  <si>
    <t>Montáž spiro potrubí průměru D 100 mm, vč. tvarovek</t>
  </si>
  <si>
    <t>Spiro potrbí z pozinku D 100 mm</t>
  </si>
  <si>
    <t>Montáž spiro potrubí průměru D 125 mm, vč. tvarovek</t>
  </si>
  <si>
    <t>1.12</t>
  </si>
  <si>
    <t>Spiro potrbí z pozinku D 125 mm</t>
  </si>
  <si>
    <t>1.13</t>
  </si>
  <si>
    <t>Montáž potrubí ohebného kruhového izolovaného minerální vatou zAl folie, průměru přes 100 do 200 mm</t>
  </si>
  <si>
    <t>1.14</t>
  </si>
  <si>
    <t>hadice ohebná z Al s tepelnou izolací 25mm, délka 10m D 100mm</t>
  </si>
  <si>
    <t>1.15</t>
  </si>
  <si>
    <t>Závěs kruhového potrubí pomocí objímky, kotvené do betonu průměru potrubí přes 100 do 200 mm</t>
  </si>
  <si>
    <t>1.16</t>
  </si>
  <si>
    <t>Protidešťová žaluzie DN100</t>
  </si>
  <si>
    <t>1.17</t>
  </si>
  <si>
    <t>Protipožární ochrana vzduchotechnického potrubí prostup kruhového potrubí stěnou, průměru potrubí do 125 mm</t>
  </si>
  <si>
    <t>VYT - Vytápění</t>
  </si>
  <si>
    <t>VYT1 - Zařízení strojovny</t>
  </si>
  <si>
    <t>VYT2 - Potrubí</t>
  </si>
  <si>
    <t>VYT3 - Izolace</t>
  </si>
  <si>
    <t>VYT4 - Otopné plochy a armatury</t>
  </si>
  <si>
    <t>VYT5 - Doprovodné náklady</t>
  </si>
  <si>
    <t>VYT1</t>
  </si>
  <si>
    <t>Zařízení strojovny</t>
  </si>
  <si>
    <t>731244305</t>
  </si>
  <si>
    <t>Kotle ocelové teplovodní plynové závěsné kondenzační s integrovaným zásobníkem TV 4,9-20,7 kW</t>
  </si>
  <si>
    <t>https://podminky.urs.cz/item/CS_URS_2025_01/731244305</t>
  </si>
  <si>
    <t>731244493</t>
  </si>
  <si>
    <t>Kotle ocelové teplovodní plynové stacionární kondenzační montáž kotlů kondenzačních ostatních typů o výkonu přes 20 do 28 kW</t>
  </si>
  <si>
    <t>https://podminky.urs.cz/item/CS_URS_2025_01/731244493</t>
  </si>
  <si>
    <t>VYT001</t>
  </si>
  <si>
    <t>Ekvitermní regulátor</t>
  </si>
  <si>
    <t>VYT002</t>
  </si>
  <si>
    <t>Koaxiální odkouření 60/100</t>
  </si>
  <si>
    <t>Poznámka k položce:_x000D_
účinná délka 12 m</t>
  </si>
  <si>
    <t>VYT003</t>
  </si>
  <si>
    <t>Montáž odkouření</t>
  </si>
  <si>
    <t>VYT2</t>
  </si>
  <si>
    <t>Potrubí</t>
  </si>
  <si>
    <t>733221202</t>
  </si>
  <si>
    <t>Potrubí z trubek měděných měkkých spojovaných tvrdým pájením Ø 15/1</t>
  </si>
  <si>
    <t>https://podminky.urs.cz/item/CS_URS_2025_01/733221202</t>
  </si>
  <si>
    <t>733221203</t>
  </si>
  <si>
    <t>Potrubí z trubek měděných měkkých spojovaných tvrdým pájením Ø 18/1</t>
  </si>
  <si>
    <t>https://podminky.urs.cz/item/CS_URS_2025_01/733221203</t>
  </si>
  <si>
    <t>VYT3</t>
  </si>
  <si>
    <t>Izolace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</si>
  <si>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</si>
  <si>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</si>
  <si>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https://podminky.urs.cz/item/CS_URS_2025_01/733811241</t>
  </si>
  <si>
    <t>713471211</t>
  </si>
  <si>
    <t>Montáž izolace tepelné potrubí, ohybů, přírub, armatur nebo tvarovek snímatelnými pouzdry s vrstvenou izolací s upevněním na suchý zip (izolační materiál ve specifikaci) potrubí</t>
  </si>
  <si>
    <t>https://podminky.urs.cz/item/CS_URS_2025_01/713471211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</si>
  <si>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</si>
  <si>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</si>
  <si>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https://podminky.urs.cz/item/CS_URS_2025_01/713471212</t>
  </si>
  <si>
    <t>VYT4</t>
  </si>
  <si>
    <t>Otopné plochy a armatury</t>
  </si>
  <si>
    <t>735152171</t>
  </si>
  <si>
    <t>Otopná tělesa panelová VK jednodesková PN 1,0 MPa, T do 110°C bez přídavné přestupní plochy výšky tělesa 600 mm stavební délky / výkonu 400 mm / 242 W</t>
  </si>
  <si>
    <t>https://podminky.urs.cz/item/CS_URS_2025_01/735152171</t>
  </si>
  <si>
    <t>Poznámka k položce:_x000D_
10 VK 6040</t>
  </si>
  <si>
    <t>735152273</t>
  </si>
  <si>
    <t>Otopná tělesa panelová VK jednodesková PN 1,0 MPa, T do 110°C s jednou přídavnou přestupní plochou výšky tělesa 600 mm stavební délky / výkonu 600 mm / 601 W</t>
  </si>
  <si>
    <t>https://podminky.urs.cz/item/CS_URS_2025_01/735152273</t>
  </si>
  <si>
    <t>Poznámka k položce:_x000D_
11 VK 6060</t>
  </si>
  <si>
    <t>735152577</t>
  </si>
  <si>
    <t>Otopná tělesa panelová VK dvoudesková PN 1,0 MPa, T do 110°C se dvěma přídavnými přestupními plochami výšky tělesa 600 mm stavební délky / výkonu 1000 mm / 1679 W</t>
  </si>
  <si>
    <t>https://podminky.urs.cz/item/CS_URS_2025_01/735152577</t>
  </si>
  <si>
    <t>Poznámka k položce:_x000D_
22 VK 6100</t>
  </si>
  <si>
    <t>735152676</t>
  </si>
  <si>
    <t>Otopná tělesa panelová VK třídesková PN 1,0 MPa, T do 110°C se třemi přídavnými přestupními plochami výšky tělesa 600 mm stavební délky / výkonu 900 mm / 2165 W</t>
  </si>
  <si>
    <t>https://podminky.urs.cz/item/CS_URS_2025_01/735152676</t>
  </si>
  <si>
    <t>Poznámka k položce:_x000D_
33 VK 6090</t>
  </si>
  <si>
    <t>735159110</t>
  </si>
  <si>
    <t>Montáž otopných těles panelových jednořadých, stavební délky do 1500 mm</t>
  </si>
  <si>
    <t>https://podminky.urs.cz/item/CS_URS_2025_01/735159110</t>
  </si>
  <si>
    <t>735159210</t>
  </si>
  <si>
    <t>Montáž otopných těles panelových dvouřadých, stavební délky do 1140 mm</t>
  </si>
  <si>
    <t>https://podminky.urs.cz/item/CS_URS_2025_01/735159210</t>
  </si>
  <si>
    <t>735159310</t>
  </si>
  <si>
    <t>Montáž otopných těles panelových třířadých, stavební délky do 1140 mm</t>
  </si>
  <si>
    <t>https://podminky.urs.cz/item/CS_URS_2025_01/735159310</t>
  </si>
  <si>
    <t>735160123</t>
  </si>
  <si>
    <t>Otopná tělesa trubková teplovodní na stěnu výšky tělesa 1 220 mm, délky 600 mm</t>
  </si>
  <si>
    <t>https://podminky.urs.cz/item/CS_URS_2025_01/735160123</t>
  </si>
  <si>
    <t>Poznámka k položce:_x000D_
KLTM 1220.600</t>
  </si>
  <si>
    <t>735164511</t>
  </si>
  <si>
    <t>Otopná tělesa trubková montáž těles na stěnu výšky tělesa do 1500 mm</t>
  </si>
  <si>
    <t>https://podminky.urs.cz/item/CS_URS_2025_01/735164511</t>
  </si>
  <si>
    <t>734221682</t>
  </si>
  <si>
    <t>Ventily regulační závitové hlavice termostatické pro ovládání ventilů PN 10 do 110°C kapalinové otopných těles VK</t>
  </si>
  <si>
    <t>https://podminky.urs.cz/item/CS_URS_2025_01/734221682</t>
  </si>
  <si>
    <t>734221544</t>
  </si>
  <si>
    <t>Ventily regulační závitové termostatické bez hlavice ovládání PN 16 do 110°C přímé jednoregulační G 3/8</t>
  </si>
  <si>
    <t>https://podminky.urs.cz/item/CS_URS_2025_01/734221544</t>
  </si>
  <si>
    <t>VYT004</t>
  </si>
  <si>
    <t>Přímé vypouštěcí a uzavírací šroubení pro otopná tělesa VK</t>
  </si>
  <si>
    <t>VYT005</t>
  </si>
  <si>
    <t>Rohová armatura pro tělesa se středním připojením včetně termostatické hlavice</t>
  </si>
  <si>
    <t>735191905</t>
  </si>
  <si>
    <t>Ostatní opravy otopných těles odvzdušnění tělesa</t>
  </si>
  <si>
    <t>https://podminky.urs.cz/item/CS_URS_2025_01/735191905</t>
  </si>
  <si>
    <t>734291123</t>
  </si>
  <si>
    <t>Ostatní armatury kohouty plnicí a vypouštěcí PN 10 do 90°C G 1/2</t>
  </si>
  <si>
    <t>https://podminky.urs.cz/item/CS_URS_2025_01/734291123</t>
  </si>
  <si>
    <t>734209113</t>
  </si>
  <si>
    <t>Montáž závitových armatur se 2 závity G 1/2 (DN 15)</t>
  </si>
  <si>
    <t>https://podminky.urs.cz/item/CS_URS_2025_01/734209113</t>
  </si>
  <si>
    <t>VYT5</t>
  </si>
  <si>
    <t>Doprovodné náklady</t>
  </si>
  <si>
    <t>VYT006</t>
  </si>
  <si>
    <t>Montážní, upevňovací, těsnící a pomocný materiál, příruby, šrouby, konzoly, závitové tyče, objímky, antivibrační vložky, podložky a závěsy, těsnící tmely, lepící pásky, požár.ucpávky</t>
  </si>
  <si>
    <t>VYT007</t>
  </si>
  <si>
    <t>Doprava materiálu</t>
  </si>
  <si>
    <t>VYT008</t>
  </si>
  <si>
    <t>Zaškolení obsluhy</t>
  </si>
  <si>
    <t>hod</t>
  </si>
  <si>
    <t>VYT009</t>
  </si>
  <si>
    <t>Zaregulování systému</t>
  </si>
  <si>
    <t>VYT010</t>
  </si>
  <si>
    <t>Zednické výpomoce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</si>
  <si>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</si>
  <si>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</si>
  <si>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</si>
  <si>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</si>
  <si>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</si>
  <si>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</si>
  <si>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1.1</t>
  </si>
  <si>
    <t>Cu 22x1,0 vč. tvarovek, dodávka a montáž</t>
  </si>
  <si>
    <t xml:space="preserve">kotvení </t>
  </si>
  <si>
    <t>2.1</t>
  </si>
  <si>
    <t>objímka šroubová pro Cu 22x1,0 dodávka a montáž</t>
  </si>
  <si>
    <t>armatury a doplňky</t>
  </si>
  <si>
    <t>3.1</t>
  </si>
  <si>
    <t>KK DN20, dodávka a montáž</t>
  </si>
  <si>
    <t>Poznámka k položce:_x000D_
před kotlem</t>
  </si>
  <si>
    <t>3.2</t>
  </si>
  <si>
    <t>KK DN25, dodávka a montáž</t>
  </si>
  <si>
    <t>Poznámka k položce:_x000D_
před plynoměrem</t>
  </si>
  <si>
    <t>3.3</t>
  </si>
  <si>
    <t>KK DN25 s protipožární armaturou dodávka a montáž</t>
  </si>
  <si>
    <t>Poznámka k položce:_x000D_
za plynoměrem</t>
  </si>
  <si>
    <t>ostatní</t>
  </si>
  <si>
    <t>4.1</t>
  </si>
  <si>
    <t>žlutý nátěr potrubí</t>
  </si>
  <si>
    <t>4.2</t>
  </si>
  <si>
    <t>zkouška pevnosti</t>
  </si>
  <si>
    <t>kpl</t>
  </si>
  <si>
    <t>4.3</t>
  </si>
  <si>
    <t>zkouška těsnosti</t>
  </si>
  <si>
    <t>4.4</t>
  </si>
  <si>
    <t>zkouška provozuschopnosti</t>
  </si>
  <si>
    <t>EL - Elektroinstalace</t>
  </si>
  <si>
    <t>EL1 - Elektroinstalace</t>
  </si>
  <si>
    <t>EL1</t>
  </si>
  <si>
    <t>EL001</t>
  </si>
  <si>
    <t>Dvojnásobná zásuvka</t>
  </si>
  <si>
    <t>EL002</t>
  </si>
  <si>
    <t>El. vývod 1-fázový</t>
  </si>
  <si>
    <t>EL003</t>
  </si>
  <si>
    <t>El. vývod 3-fázový</t>
  </si>
  <si>
    <t>EL004</t>
  </si>
  <si>
    <t>Křížový vypínač</t>
  </si>
  <si>
    <t>EL005</t>
  </si>
  <si>
    <t>Střídavý vypínač</t>
  </si>
  <si>
    <t>EL006</t>
  </si>
  <si>
    <t>Sériový přepínač střídavý</t>
  </si>
  <si>
    <t>EL007</t>
  </si>
  <si>
    <t>Sériový vypínač</t>
  </si>
  <si>
    <t>EL008</t>
  </si>
  <si>
    <t>Tlačítkový ovladač</t>
  </si>
  <si>
    <t>EL009</t>
  </si>
  <si>
    <t>Trojitá zásuvka</t>
  </si>
  <si>
    <t>EL010</t>
  </si>
  <si>
    <t>Vypínač</t>
  </si>
  <si>
    <t>EL011</t>
  </si>
  <si>
    <t>Zásuvka</t>
  </si>
  <si>
    <t>EL012</t>
  </si>
  <si>
    <t>Zásuvka v R-slabo</t>
  </si>
  <si>
    <t>EL013</t>
  </si>
  <si>
    <t>Zásuvka STA</t>
  </si>
  <si>
    <t>EL014</t>
  </si>
  <si>
    <t>Zásuvka LAN</t>
  </si>
  <si>
    <t>EL015</t>
  </si>
  <si>
    <t>KU68</t>
  </si>
  <si>
    <t>EL016</t>
  </si>
  <si>
    <t>Svítidlo A</t>
  </si>
  <si>
    <t>EL017</t>
  </si>
  <si>
    <t>Svítidlo B</t>
  </si>
  <si>
    <t>EL018</t>
  </si>
  <si>
    <t>Objímka E27</t>
  </si>
  <si>
    <t>EL019</t>
  </si>
  <si>
    <t>požární čidlo</t>
  </si>
  <si>
    <t>EL020</t>
  </si>
  <si>
    <t>poplatky za hlavní jistič - distributor</t>
  </si>
  <si>
    <t>EL021</t>
  </si>
  <si>
    <t>CYKY-J 5x6</t>
  </si>
  <si>
    <t>EL022</t>
  </si>
  <si>
    <t>CYKY-J 5x2,5</t>
  </si>
  <si>
    <t>EL023</t>
  </si>
  <si>
    <t>CYKY-J 3x2,5</t>
  </si>
  <si>
    <t>EL024</t>
  </si>
  <si>
    <t>CYKY-J 3x1,5</t>
  </si>
  <si>
    <t>EL025</t>
  </si>
  <si>
    <t>CYKY-O 3x1,5</t>
  </si>
  <si>
    <t>EL026</t>
  </si>
  <si>
    <t>CY6žz</t>
  </si>
  <si>
    <t>EL027</t>
  </si>
  <si>
    <t>koax</t>
  </si>
  <si>
    <t>EL028</t>
  </si>
  <si>
    <t>UTP cat 6</t>
  </si>
  <si>
    <t>EL029</t>
  </si>
  <si>
    <t>rozvaděč R1</t>
  </si>
  <si>
    <t>EL030</t>
  </si>
  <si>
    <t>rozvaděč slaboproudu</t>
  </si>
  <si>
    <t>EL031</t>
  </si>
  <si>
    <t>svorky Wago</t>
  </si>
  <si>
    <t>EL032</t>
  </si>
  <si>
    <t>trubka 2323</t>
  </si>
  <si>
    <t>EL033</t>
  </si>
  <si>
    <t>montážní práce</t>
  </si>
  <si>
    <t>EL034</t>
  </si>
  <si>
    <t>poplatky na navýšení RP, úprava RE</t>
  </si>
  <si>
    <t>EL035</t>
  </si>
  <si>
    <t>stavební přípomoce</t>
  </si>
  <si>
    <t>EL036</t>
  </si>
  <si>
    <t>PPV</t>
  </si>
  <si>
    <t>EL037</t>
  </si>
  <si>
    <t>doprava</t>
  </si>
  <si>
    <t>EL038</t>
  </si>
  <si>
    <t>přesun</t>
  </si>
  <si>
    <t>EL039</t>
  </si>
  <si>
    <t>dokumentace SPS</t>
  </si>
  <si>
    <t>EL040</t>
  </si>
  <si>
    <t>přípomoc reviznímu technikovi</t>
  </si>
  <si>
    <t>EL041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</si>
  <si>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</si>
  <si>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</si>
  <si>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</si>
  <si>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</si>
  <si>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</si>
  <si>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</si>
  <si>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</si>
  <si>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</si>
  <si>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</si>
  <si>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011514000</t>
  </si>
  <si>
    <t>Stavebně-technický průzkum</t>
  </si>
  <si>
    <t>Kč</t>
  </si>
  <si>
    <t>1024</t>
  </si>
  <si>
    <t>-1004186946</t>
  </si>
  <si>
    <t>https://podminky.urs.cz/item/CS_URS_2025_01/011514000</t>
  </si>
  <si>
    <t>Poznámka k položce:_x000D_
přizvání statika k prohlídce skutečného stavu</t>
  </si>
  <si>
    <t>013254000</t>
  </si>
  <si>
    <t>Dokumentace skutečného provedení stavby</t>
  </si>
  <si>
    <t>201508841</t>
  </si>
  <si>
    <t>https://podminky.urs.cz/item/CS_URS_2025_01/013254000</t>
  </si>
  <si>
    <t>VRN3</t>
  </si>
  <si>
    <t>Zařízení staveniště</t>
  </si>
  <si>
    <t>030001000</t>
  </si>
  <si>
    <t>2109593826</t>
  </si>
  <si>
    <t>https://podminky.urs.cz/item/CS_URS_2025_01/030001000</t>
  </si>
  <si>
    <t>031303000</t>
  </si>
  <si>
    <t>Náklady na zábor</t>
  </si>
  <si>
    <t>666225598</t>
  </si>
  <si>
    <t>https://podminky.urs.cz/item/CS_URS_2025_01/031303000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</si>
  <si>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</si>
  <si>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</si>
  <si>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</si>
  <si>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</si>
  <si>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</si>
  <si>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https://podminky.urs.cz/item/CS_URS_2025_01/045002000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</si>
  <si>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</si>
  <si>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</si>
  <si>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</si>
  <si>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</si>
  <si>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</si>
  <si>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https://podminky.urs.cz/item/CS_URS_2025_01/062002000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</si>
  <si>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</si>
  <si>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</si>
  <si>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</si>
  <si>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</si>
  <si>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</si>
  <si>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</si>
  <si>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https://podminky.urs.cz/item/CS_URS_2025_01/071002000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</si>
  <si>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</si>
  <si>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</si>
  <si>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</si>
  <si>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</si>
  <si>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</si>
  <si>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</si>
  <si>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https://podminky.urs.cz/item/CS_URS_2025_01/073002000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</si>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</sst>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44" fontId="55" fillId="0" borderId="1" xfId="2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4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73031813" TargetMode="External"/><Relationship Id="rId21" Type="http://schemas.openxmlformats.org/officeDocument/2006/relationships/hyperlink" Target="https://podminky.urs.cz/item/CS_URS_2025_01/631341112" TargetMode="External"/><Relationship Id="rId42" Type="http://schemas.openxmlformats.org/officeDocument/2006/relationships/hyperlink" Target="https://podminky.urs.cz/item/CS_URS_2025_01/997013603" TargetMode="External"/><Relationship Id="rId47" Type="http://schemas.openxmlformats.org/officeDocument/2006/relationships/hyperlink" Target="https://podminky.urs.cz/item/CS_URS_2025_01/998713312" TargetMode="External"/><Relationship Id="rId63" Type="http://schemas.openxmlformats.org/officeDocument/2006/relationships/hyperlink" Target="https://podminky.urs.cz/item/CS_URS_2025_01/763231911" TargetMode="External"/><Relationship Id="rId68" Type="http://schemas.openxmlformats.org/officeDocument/2006/relationships/hyperlink" Target="https://podminky.urs.cz/item/CS_URS_2025_01/998764312" TargetMode="External"/><Relationship Id="rId84" Type="http://schemas.openxmlformats.org/officeDocument/2006/relationships/hyperlink" Target="https://podminky.urs.cz/item/CS_URS_2025_01/771591264" TargetMode="External"/><Relationship Id="rId89" Type="http://schemas.openxmlformats.org/officeDocument/2006/relationships/hyperlink" Target="https://podminky.urs.cz/item/CS_URS_2025_01/776410811" TargetMode="External"/><Relationship Id="rId2" Type="http://schemas.openxmlformats.org/officeDocument/2006/relationships/hyperlink" Target="https://podminky.urs.cz/item/CS_URS_2025_01/340237211" TargetMode="External"/><Relationship Id="rId16" Type="http://schemas.openxmlformats.org/officeDocument/2006/relationships/hyperlink" Target="https://podminky.urs.cz/item/CS_URS_2025_01/612131121" TargetMode="External"/><Relationship Id="rId29" Type="http://schemas.openxmlformats.org/officeDocument/2006/relationships/hyperlink" Target="https://podminky.urs.cz/item/CS_URS_2025_01/977332112" TargetMode="External"/><Relationship Id="rId107" Type="http://schemas.openxmlformats.org/officeDocument/2006/relationships/hyperlink" Target="https://podminky.urs.cz/item/CS_URS_2025_01/784181101" TargetMode="External"/><Relationship Id="rId11" Type="http://schemas.openxmlformats.org/officeDocument/2006/relationships/hyperlink" Target="https://podminky.urs.cz/item/CS_URS_2025_01/629991011" TargetMode="External"/><Relationship Id="rId24" Type="http://schemas.openxmlformats.org/officeDocument/2006/relationships/hyperlink" Target="https://podminky.urs.cz/item/CS_URS_2025_01/962031011" TargetMode="External"/><Relationship Id="rId32" Type="http://schemas.openxmlformats.org/officeDocument/2006/relationships/hyperlink" Target="https://podminky.urs.cz/item/CS_URS_2025_01/968062244" TargetMode="External"/><Relationship Id="rId37" Type="http://schemas.openxmlformats.org/officeDocument/2006/relationships/hyperlink" Target="https://podminky.urs.cz/item/CS_URS_2025_01/965024131" TargetMode="External"/><Relationship Id="rId40" Type="http://schemas.openxmlformats.org/officeDocument/2006/relationships/hyperlink" Target="https://podminky.urs.cz/item/CS_URS_2025_01/997013501" TargetMode="External"/><Relationship Id="rId45" Type="http://schemas.openxmlformats.org/officeDocument/2006/relationships/hyperlink" Target="https://podminky.urs.cz/item/CS_URS_2025_01/998018002" TargetMode="External"/><Relationship Id="rId53" Type="http://schemas.openxmlformats.org/officeDocument/2006/relationships/hyperlink" Target="https://podminky.urs.cz/item/CS_URS_2025_01/762526811" TargetMode="External"/><Relationship Id="rId58" Type="http://schemas.openxmlformats.org/officeDocument/2006/relationships/hyperlink" Target="https://podminky.urs.cz/item/CS_URS_2025_01/763181421" TargetMode="External"/><Relationship Id="rId66" Type="http://schemas.openxmlformats.org/officeDocument/2006/relationships/hyperlink" Target="https://podminky.urs.cz/item/CS_URS_2025_01/764002841" TargetMode="External"/><Relationship Id="rId74" Type="http://schemas.openxmlformats.org/officeDocument/2006/relationships/hyperlink" Target="https://podminky.urs.cz/item/CS_URS_2025_01/767646411" TargetMode="External"/><Relationship Id="rId79" Type="http://schemas.openxmlformats.org/officeDocument/2006/relationships/hyperlink" Target="https://podminky.urs.cz/item/CS_URS_2025_01/771474113" TargetMode="External"/><Relationship Id="rId87" Type="http://schemas.openxmlformats.org/officeDocument/2006/relationships/hyperlink" Target="https://podminky.urs.cz/item/CS_URS_2025_01/998771312" TargetMode="External"/><Relationship Id="rId102" Type="http://schemas.openxmlformats.org/officeDocument/2006/relationships/hyperlink" Target="https://podminky.urs.cz/item/CS_URS_2025_01/781131241" TargetMode="External"/><Relationship Id="rId5" Type="http://schemas.openxmlformats.org/officeDocument/2006/relationships/hyperlink" Target="https://podminky.urs.cz/item/CS_URS_2025_01/342272235" TargetMode="External"/><Relationship Id="rId61" Type="http://schemas.openxmlformats.org/officeDocument/2006/relationships/hyperlink" Target="https://podminky.urs.cz/item/CS_URS_2025_01/763231912" TargetMode="External"/><Relationship Id="rId82" Type="http://schemas.openxmlformats.org/officeDocument/2006/relationships/hyperlink" Target="https://podminky.urs.cz/item/CS_URS_2025_01/771591241" TargetMode="External"/><Relationship Id="rId90" Type="http://schemas.openxmlformats.org/officeDocument/2006/relationships/hyperlink" Target="https://podminky.urs.cz/item/CS_URS_2024_01/776121112" TargetMode="External"/><Relationship Id="rId95" Type="http://schemas.openxmlformats.org/officeDocument/2006/relationships/hyperlink" Target="https://podminky.urs.cz/item/CS_URS_2025_01/781121011" TargetMode="External"/><Relationship Id="rId19" Type="http://schemas.openxmlformats.org/officeDocument/2006/relationships/hyperlink" Target="https://podminky.urs.cz/item/CS_URS_2025_01/632481215" TargetMode="External"/><Relationship Id="rId14" Type="http://schemas.openxmlformats.org/officeDocument/2006/relationships/hyperlink" Target="https://podminky.urs.cz/item/CS_URS_2025_01/611131121" TargetMode="External"/><Relationship Id="rId22" Type="http://schemas.openxmlformats.org/officeDocument/2006/relationships/hyperlink" Target="https://podminky.urs.cz/item/CS_URS_2025_01/634111114" TargetMode="External"/><Relationship Id="rId27" Type="http://schemas.openxmlformats.org/officeDocument/2006/relationships/hyperlink" Target="https://podminky.urs.cz/item/CS_URS_2025_01/971033231" TargetMode="External"/><Relationship Id="rId30" Type="http://schemas.openxmlformats.org/officeDocument/2006/relationships/hyperlink" Target="https://podminky.urs.cz/item/CS_URS_2025_01/968062455" TargetMode="External"/><Relationship Id="rId35" Type="http://schemas.openxmlformats.org/officeDocument/2006/relationships/hyperlink" Target="https://podminky.urs.cz/item/CS_URS_2025_01/965081611" TargetMode="External"/><Relationship Id="rId43" Type="http://schemas.openxmlformats.org/officeDocument/2006/relationships/hyperlink" Target="https://podminky.urs.cz/item/CS_URS_2025_01/997013607" TargetMode="External"/><Relationship Id="rId48" Type="http://schemas.openxmlformats.org/officeDocument/2006/relationships/hyperlink" Target="https://podminky.urs.cz/item/CS_URS_2025_01/725110811" TargetMode="External"/><Relationship Id="rId56" Type="http://schemas.openxmlformats.org/officeDocument/2006/relationships/hyperlink" Target="https://podminky.urs.cz/item/CS_URS_2025_01/763111714" TargetMode="External"/><Relationship Id="rId64" Type="http://schemas.openxmlformats.org/officeDocument/2006/relationships/hyperlink" Target="https://podminky.urs.cz/item/CS_URS_2025_01/763111911" TargetMode="External"/><Relationship Id="rId69" Type="http://schemas.openxmlformats.org/officeDocument/2006/relationships/hyperlink" Target="https://podminky.urs.cz/item/CS_URS_2025_01/766491851" TargetMode="External"/><Relationship Id="rId77" Type="http://schemas.openxmlformats.org/officeDocument/2006/relationships/hyperlink" Target="https://podminky.urs.cz/item/CS_URS_2025_01/771574416" TargetMode="External"/><Relationship Id="rId100" Type="http://schemas.openxmlformats.org/officeDocument/2006/relationships/hyperlink" Target="https://podminky.urs.cz/item/CS_URS_2025_01/781495115" TargetMode="External"/><Relationship Id="rId105" Type="http://schemas.openxmlformats.org/officeDocument/2006/relationships/hyperlink" Target="https://podminky.urs.cz/item/CS_URS_2025_01/784121001" TargetMode="External"/><Relationship Id="rId8" Type="http://schemas.openxmlformats.org/officeDocument/2006/relationships/hyperlink" Target="https://podminky.urs.cz/item/CS_URS_2025_01/317142432" TargetMode="External"/><Relationship Id="rId51" Type="http://schemas.openxmlformats.org/officeDocument/2006/relationships/hyperlink" Target="https://podminky.urs.cz/item/CS_URS_2025_01/725820801" TargetMode="External"/><Relationship Id="rId72" Type="http://schemas.openxmlformats.org/officeDocument/2006/relationships/hyperlink" Target="https://podminky.urs.cz/item/CS_URS_2025_01/766694116" TargetMode="External"/><Relationship Id="rId80" Type="http://schemas.openxmlformats.org/officeDocument/2006/relationships/hyperlink" Target="https://podminky.urs.cz/item/CS_URS_2025_01/771161021" TargetMode="External"/><Relationship Id="rId85" Type="http://schemas.openxmlformats.org/officeDocument/2006/relationships/hyperlink" Target="https://podminky.urs.cz/item/CS_URS_2025_01/771121026" TargetMode="External"/><Relationship Id="rId93" Type="http://schemas.openxmlformats.org/officeDocument/2006/relationships/hyperlink" Target="https://podminky.urs.cz/item/CS_URS_2024_01/776421311" TargetMode="External"/><Relationship Id="rId98" Type="http://schemas.openxmlformats.org/officeDocument/2006/relationships/hyperlink" Target="https://podminky.urs.cz/item/CS_URS_2025_01/781492221" TargetMode="External"/><Relationship Id="rId3" Type="http://schemas.openxmlformats.org/officeDocument/2006/relationships/hyperlink" Target="https://podminky.urs.cz/item/CS_URS_2025_01/340238211" TargetMode="External"/><Relationship Id="rId12" Type="http://schemas.openxmlformats.org/officeDocument/2006/relationships/hyperlink" Target="https://podminky.urs.cz/item/CS_URS_2025_01/612135101" TargetMode="External"/><Relationship Id="rId17" Type="http://schemas.openxmlformats.org/officeDocument/2006/relationships/hyperlink" Target="https://podminky.urs.cz/item/CS_URS_2025_01/612142002" TargetMode="External"/><Relationship Id="rId25" Type="http://schemas.openxmlformats.org/officeDocument/2006/relationships/hyperlink" Target="https://podminky.urs.cz/item/CS_URS_2025_01/973031324" TargetMode="External"/><Relationship Id="rId33" Type="http://schemas.openxmlformats.org/officeDocument/2006/relationships/hyperlink" Target="https://podminky.urs.cz/item/CS_URS_2025_01/978059541" TargetMode="External"/><Relationship Id="rId38" Type="http://schemas.openxmlformats.org/officeDocument/2006/relationships/hyperlink" Target="https://podminky.urs.cz/item/CS_URS_2025_01/952901111" TargetMode="External"/><Relationship Id="rId46" Type="http://schemas.openxmlformats.org/officeDocument/2006/relationships/hyperlink" Target="https://podminky.urs.cz/item/CS_URS_2025_01/713121111" TargetMode="External"/><Relationship Id="rId59" Type="http://schemas.openxmlformats.org/officeDocument/2006/relationships/hyperlink" Target="https://podminky.urs.cz/item/CS_URS_2025_01/763131451" TargetMode="External"/><Relationship Id="rId67" Type="http://schemas.openxmlformats.org/officeDocument/2006/relationships/hyperlink" Target="https://podminky.urs.cz/item/CS_URS_2025_01/764212661" TargetMode="External"/><Relationship Id="rId103" Type="http://schemas.openxmlformats.org/officeDocument/2006/relationships/hyperlink" Target="https://podminky.urs.cz/item/CS_URS_2025_01/781131242" TargetMode="External"/><Relationship Id="rId108" Type="http://schemas.openxmlformats.org/officeDocument/2006/relationships/hyperlink" Target="https://podminky.urs.cz/item/CS_URS_2025_01/784211101" TargetMode="External"/><Relationship Id="rId20" Type="http://schemas.openxmlformats.org/officeDocument/2006/relationships/hyperlink" Target="https://podminky.urs.cz/item/CS_URS_2025_01/632481213" TargetMode="External"/><Relationship Id="rId41" Type="http://schemas.openxmlformats.org/officeDocument/2006/relationships/hyperlink" Target="https://podminky.urs.cz/item/CS_URS_2025_01/997013509" TargetMode="External"/><Relationship Id="rId54" Type="http://schemas.openxmlformats.org/officeDocument/2006/relationships/hyperlink" Target="https://podminky.urs.cz/item/CS_URS_2025_01/762521811" TargetMode="External"/><Relationship Id="rId62" Type="http://schemas.openxmlformats.org/officeDocument/2006/relationships/hyperlink" Target="https://podminky.urs.cz/item/CS_URS_2025_01/763172378" TargetMode="External"/><Relationship Id="rId70" Type="http://schemas.openxmlformats.org/officeDocument/2006/relationships/hyperlink" Target="https://podminky.urs.cz/item/CS_URS_2025_01/766691811" TargetMode="External"/><Relationship Id="rId75" Type="http://schemas.openxmlformats.org/officeDocument/2006/relationships/hyperlink" Target="https://podminky.urs.cz/item/CS_URS_2025_01/998767312" TargetMode="External"/><Relationship Id="rId83" Type="http://schemas.openxmlformats.org/officeDocument/2006/relationships/hyperlink" Target="https://podminky.urs.cz/item/CS_URS_2025_01/771591242" TargetMode="External"/><Relationship Id="rId88" Type="http://schemas.openxmlformats.org/officeDocument/2006/relationships/hyperlink" Target="https://podminky.urs.cz/item/CS_URS_2025_01/776201811" TargetMode="External"/><Relationship Id="rId91" Type="http://schemas.openxmlformats.org/officeDocument/2006/relationships/hyperlink" Target="https://podminky.urs.cz/item/CS_URS_2024_01/776231111" TargetMode="External"/><Relationship Id="rId96" Type="http://schemas.openxmlformats.org/officeDocument/2006/relationships/hyperlink" Target="https://podminky.urs.cz/item/CS_URS_2025_01/781472216" TargetMode="External"/><Relationship Id="rId1" Type="http://schemas.openxmlformats.org/officeDocument/2006/relationships/hyperlink" Target="https://podminky.urs.cz/item/CS_URS_2025_01/310237261" TargetMode="External"/><Relationship Id="rId6" Type="http://schemas.openxmlformats.org/officeDocument/2006/relationships/hyperlink" Target="https://podminky.urs.cz/item/CS_URS_2025_01/342272245" TargetMode="External"/><Relationship Id="rId15" Type="http://schemas.openxmlformats.org/officeDocument/2006/relationships/hyperlink" Target="https://podminky.urs.cz/item/CS_URS_2025_01/611325121" TargetMode="External"/><Relationship Id="rId23" Type="http://schemas.openxmlformats.org/officeDocument/2006/relationships/hyperlink" Target="https://podminky.urs.cz/item/CS_URS_2025_01/949101112" TargetMode="External"/><Relationship Id="rId28" Type="http://schemas.openxmlformats.org/officeDocument/2006/relationships/hyperlink" Target="https://podminky.urs.cz/item/CS_URS_2024_01/974031142" TargetMode="External"/><Relationship Id="rId36" Type="http://schemas.openxmlformats.org/officeDocument/2006/relationships/hyperlink" Target="https://podminky.urs.cz/item/CS_URS_2025_01/965081312" TargetMode="External"/><Relationship Id="rId49" Type="http://schemas.openxmlformats.org/officeDocument/2006/relationships/hyperlink" Target="https://podminky.urs.cz/item/CS_URS_2025_01/725210821" TargetMode="External"/><Relationship Id="rId57" Type="http://schemas.openxmlformats.org/officeDocument/2006/relationships/hyperlink" Target="https://podminky.urs.cz/item/CS_URS_2025_01/763181420" TargetMode="External"/><Relationship Id="rId106" Type="http://schemas.openxmlformats.org/officeDocument/2006/relationships/hyperlink" Target="https://podminky.urs.cz/item/CS_URS_2025_01/784121011" TargetMode="External"/><Relationship Id="rId10" Type="http://schemas.openxmlformats.org/officeDocument/2006/relationships/hyperlink" Target="https://podminky.urs.cz/item/CS_URS_2025_01/619996137" TargetMode="External"/><Relationship Id="rId31" Type="http://schemas.openxmlformats.org/officeDocument/2006/relationships/hyperlink" Target="https://podminky.urs.cz/item/CS_URS_2025_01/968062456" TargetMode="External"/><Relationship Id="rId44" Type="http://schemas.openxmlformats.org/officeDocument/2006/relationships/hyperlink" Target="https://podminky.urs.cz/item/CS_URS_2025_01/997013631" TargetMode="External"/><Relationship Id="rId52" Type="http://schemas.openxmlformats.org/officeDocument/2006/relationships/hyperlink" Target="https://podminky.urs.cz/item/CS_URS_2025_01/725610810" TargetMode="External"/><Relationship Id="rId60" Type="http://schemas.openxmlformats.org/officeDocument/2006/relationships/hyperlink" Target="https://podminky.urs.cz/item/CS_URS_2025_01/763131761" TargetMode="External"/><Relationship Id="rId65" Type="http://schemas.openxmlformats.org/officeDocument/2006/relationships/hyperlink" Target="https://podminky.urs.cz/item/CS_URS_2025_01/998763512" TargetMode="External"/><Relationship Id="rId73" Type="http://schemas.openxmlformats.org/officeDocument/2006/relationships/hyperlink" Target="https://podminky.urs.cz/item/CS_URS_2025_01/998766312" TargetMode="External"/><Relationship Id="rId78" Type="http://schemas.openxmlformats.org/officeDocument/2006/relationships/hyperlink" Target="https://podminky.urs.cz/item/CS_URS_2025_01/771577211" TargetMode="External"/><Relationship Id="rId81" Type="http://schemas.openxmlformats.org/officeDocument/2006/relationships/hyperlink" Target="https://podminky.urs.cz/item/CS_URS_2025_01/771591112" TargetMode="External"/><Relationship Id="rId86" Type="http://schemas.openxmlformats.org/officeDocument/2006/relationships/hyperlink" Target="https://podminky.urs.cz/item/CS_URS_2025_01/771591115" TargetMode="External"/><Relationship Id="rId94" Type="http://schemas.openxmlformats.org/officeDocument/2006/relationships/hyperlink" Target="https://podminky.urs.cz/item/CS_URS_2025_01/998776312" TargetMode="External"/><Relationship Id="rId99" Type="http://schemas.openxmlformats.org/officeDocument/2006/relationships/hyperlink" Target="https://podminky.urs.cz/item/CS_URS_2025_01/781492251" TargetMode="External"/><Relationship Id="rId101" Type="http://schemas.openxmlformats.org/officeDocument/2006/relationships/hyperlink" Target="https://podminky.urs.cz/item/CS_URS_2025_01/781131112" TargetMode="External"/><Relationship Id="rId4" Type="http://schemas.openxmlformats.org/officeDocument/2006/relationships/hyperlink" Target="https://podminky.urs.cz/item/CS_URS_2025_01/342272215" TargetMode="External"/><Relationship Id="rId9" Type="http://schemas.openxmlformats.org/officeDocument/2006/relationships/hyperlink" Target="https://podminky.urs.cz/item/CS_URS_2025_01/619991001" TargetMode="External"/><Relationship Id="rId13" Type="http://schemas.openxmlformats.org/officeDocument/2006/relationships/hyperlink" Target="https://podminky.urs.cz/item/CS_URS_2025_01/612325421" TargetMode="External"/><Relationship Id="rId18" Type="http://schemas.openxmlformats.org/officeDocument/2006/relationships/hyperlink" Target="https://podminky.urs.cz/item/CS_URS_2025_01/612311131" TargetMode="External"/><Relationship Id="rId39" Type="http://schemas.openxmlformats.org/officeDocument/2006/relationships/hyperlink" Target="https://podminky.urs.cz/item/CS_URS_2025_01/997013213" TargetMode="External"/><Relationship Id="rId109" Type="http://schemas.openxmlformats.org/officeDocument/2006/relationships/drawing" Target="../drawings/drawing2.xml"/><Relationship Id="rId34" Type="http://schemas.openxmlformats.org/officeDocument/2006/relationships/hyperlink" Target="https://podminky.urs.cz/item/CS_URS_2025_01/965081213" TargetMode="External"/><Relationship Id="rId50" Type="http://schemas.openxmlformats.org/officeDocument/2006/relationships/hyperlink" Target="https://podminky.urs.cz/item/CS_URS_2025_01/725310823" TargetMode="External"/><Relationship Id="rId55" Type="http://schemas.openxmlformats.org/officeDocument/2006/relationships/hyperlink" Target="https://podminky.urs.cz/item/CS_URS_2025_01/763111314" TargetMode="External"/><Relationship Id="rId76" Type="http://schemas.openxmlformats.org/officeDocument/2006/relationships/hyperlink" Target="https://podminky.urs.cz/item/CS_URS_2025_01/771121011" TargetMode="External"/><Relationship Id="rId97" Type="http://schemas.openxmlformats.org/officeDocument/2006/relationships/hyperlink" Target="https://podminky.urs.cz/item/CS_URS_2025_01/781492211" TargetMode="External"/><Relationship Id="rId104" Type="http://schemas.openxmlformats.org/officeDocument/2006/relationships/hyperlink" Target="https://podminky.urs.cz/item/CS_URS_2025_01/998781312" TargetMode="External"/><Relationship Id="rId7" Type="http://schemas.openxmlformats.org/officeDocument/2006/relationships/hyperlink" Target="https://podminky.urs.cz/item/CS_URS_2025_01/346244352" TargetMode="External"/><Relationship Id="rId71" Type="http://schemas.openxmlformats.org/officeDocument/2006/relationships/hyperlink" Target="https://podminky.urs.cz/item/CS_URS_2025_01/766812830" TargetMode="External"/><Relationship Id="rId92" Type="http://schemas.openxmlformats.org/officeDocument/2006/relationships/hyperlink" Target="https://podminky.urs.cz/item/CS_URS_2024_01/77642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35152171" TargetMode="External"/><Relationship Id="rId13" Type="http://schemas.openxmlformats.org/officeDocument/2006/relationships/hyperlink" Target="https://podminky.urs.cz/item/CS_URS_2025_01/735159210" TargetMode="External"/><Relationship Id="rId18" Type="http://schemas.openxmlformats.org/officeDocument/2006/relationships/hyperlink" Target="https://podminky.urs.cz/item/CS_URS_2025_01/734221544" TargetMode="External"/><Relationship Id="rId3" Type="http://schemas.openxmlformats.org/officeDocument/2006/relationships/hyperlink" Target="https://podminky.urs.cz/item/CS_URS_2025_01/733221202" TargetMode="External"/><Relationship Id="rId21" Type="http://schemas.openxmlformats.org/officeDocument/2006/relationships/hyperlink" Target="https://podminky.urs.cz/item/CS_URS_2025_01/734209113" TargetMode="External"/><Relationship Id="rId7" Type="http://schemas.openxmlformats.org/officeDocument/2006/relationships/hyperlink" Target="https://podminky.urs.cz/item/CS_URS_2025_01/713471212" TargetMode="External"/><Relationship Id="rId12" Type="http://schemas.openxmlformats.org/officeDocument/2006/relationships/hyperlink" Target="https://podminky.urs.cz/item/CS_URS_2025_01/735159110" TargetMode="External"/><Relationship Id="rId17" Type="http://schemas.openxmlformats.org/officeDocument/2006/relationships/hyperlink" Target="https://podminky.urs.cz/item/CS_URS_2025_01/734221682" TargetMode="External"/><Relationship Id="rId2" Type="http://schemas.openxmlformats.org/officeDocument/2006/relationships/hyperlink" Target="https://podminky.urs.cz/item/CS_URS_2025_01/731244493" TargetMode="External"/><Relationship Id="rId16" Type="http://schemas.openxmlformats.org/officeDocument/2006/relationships/hyperlink" Target="https://podminky.urs.cz/item/CS_URS_2025_01/735164511" TargetMode="External"/><Relationship Id="rId20" Type="http://schemas.openxmlformats.org/officeDocument/2006/relationships/hyperlink" Target="https://podminky.urs.cz/item/CS_URS_2025_01/734291123" TargetMode="External"/><Relationship Id="rId1" Type="http://schemas.openxmlformats.org/officeDocument/2006/relationships/hyperlink" Target="https://podminky.urs.cz/item/CS_URS_2025_01/731244305" TargetMode="External"/><Relationship Id="rId6" Type="http://schemas.openxmlformats.org/officeDocument/2006/relationships/hyperlink" Target="https://podminky.urs.cz/item/CS_URS_2025_01/713471211" TargetMode="External"/><Relationship Id="rId11" Type="http://schemas.openxmlformats.org/officeDocument/2006/relationships/hyperlink" Target="https://podminky.urs.cz/item/CS_URS_2025_01/735152676" TargetMode="External"/><Relationship Id="rId5" Type="http://schemas.openxmlformats.org/officeDocument/2006/relationships/hyperlink" Target="https://podminky.urs.cz/item/CS_URS_2025_01/733811241" TargetMode="External"/><Relationship Id="rId15" Type="http://schemas.openxmlformats.org/officeDocument/2006/relationships/hyperlink" Target="https://podminky.urs.cz/item/CS_URS_2025_01/735160123" TargetMode="External"/><Relationship Id="rId10" Type="http://schemas.openxmlformats.org/officeDocument/2006/relationships/hyperlink" Target="https://podminky.urs.cz/item/CS_URS_2025_01/735152577" TargetMode="External"/><Relationship Id="rId19" Type="http://schemas.openxmlformats.org/officeDocument/2006/relationships/hyperlink" Target="https://podminky.urs.cz/item/CS_URS_2025_01/735191905" TargetMode="External"/><Relationship Id="rId4" Type="http://schemas.openxmlformats.org/officeDocument/2006/relationships/hyperlink" Target="https://podminky.urs.cz/item/CS_URS_2025_01/733221203" TargetMode="External"/><Relationship Id="rId9" Type="http://schemas.openxmlformats.org/officeDocument/2006/relationships/hyperlink" Target="https://podminky.urs.cz/item/CS_URS_2025_01/735152273" TargetMode="External"/><Relationship Id="rId14" Type="http://schemas.openxmlformats.org/officeDocument/2006/relationships/hyperlink" Target="https://podminky.urs.cz/item/CS_URS_2025_01/735159310" TargetMode="External"/><Relationship Id="rId22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73002000" TargetMode="External"/><Relationship Id="rId3" Type="http://schemas.openxmlformats.org/officeDocument/2006/relationships/hyperlink" Target="https://podminky.urs.cz/item/CS_URS_2025_01/030001000" TargetMode="External"/><Relationship Id="rId7" Type="http://schemas.openxmlformats.org/officeDocument/2006/relationships/hyperlink" Target="https://podminky.urs.cz/item/CS_URS_2025_01/071002000" TargetMode="External"/><Relationship Id="rId2" Type="http://schemas.openxmlformats.org/officeDocument/2006/relationships/hyperlink" Target="https://podminky.urs.cz/item/CS_URS_2025_01/013254000" TargetMode="External"/><Relationship Id="rId1" Type="http://schemas.openxmlformats.org/officeDocument/2006/relationships/hyperlink" Target="https://podminky.urs.cz/item/CS_URS_2025_01/011514000" TargetMode="External"/><Relationship Id="rId6" Type="http://schemas.openxmlformats.org/officeDocument/2006/relationships/hyperlink" Target="https://podminky.urs.cz/item/CS_URS_2025_01/062002000" TargetMode="External"/><Relationship Id="rId5" Type="http://schemas.openxmlformats.org/officeDocument/2006/relationships/hyperlink" Target="https://podminky.urs.cz/item/CS_URS_2025_01/045002000" TargetMode="External"/><Relationship Id="rId4" Type="http://schemas.openxmlformats.org/officeDocument/2006/relationships/hyperlink" Target="https://podminky.urs.cz/item/CS_URS_2025_01/031303000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>
      <selection activeCell="AN27" sqref="AN27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R5" s="21"/>
      <c r="BE5" s="295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R6" s="21"/>
      <c r="BE6" s="296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6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6"/>
      <c r="BS8" s="18" t="s">
        <v>6</v>
      </c>
    </row>
    <row r="9" spans="1:74" ht="14.45" customHeight="1" x14ac:dyDescent="0.2">
      <c r="B9" s="21"/>
      <c r="AR9" s="21"/>
      <c r="BE9" s="296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6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6"/>
      <c r="BS11" s="18" t="s">
        <v>6</v>
      </c>
    </row>
    <row r="12" spans="1:74" ht="6.95" customHeight="1" x14ac:dyDescent="0.2">
      <c r="B12" s="21"/>
      <c r="AR12" s="21"/>
      <c r="BE12" s="296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6"/>
      <c r="BS13" s="18" t="s">
        <v>6</v>
      </c>
    </row>
    <row r="14" spans="1:74" ht="12.75" x14ac:dyDescent="0.2">
      <c r="B14" s="21"/>
      <c r="E14" s="301" t="s">
        <v>32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8" t="s">
        <v>29</v>
      </c>
      <c r="AN14" s="30" t="s">
        <v>32</v>
      </c>
      <c r="AR14" s="21"/>
      <c r="BE14" s="296"/>
      <c r="BS14" s="18" t="s">
        <v>6</v>
      </c>
    </row>
    <row r="15" spans="1:74" ht="6.95" customHeight="1" x14ac:dyDescent="0.2">
      <c r="B15" s="21"/>
      <c r="AR15" s="21"/>
      <c r="BE15" s="296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6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6"/>
      <c r="BS17" s="18" t="s">
        <v>36</v>
      </c>
    </row>
    <row r="18" spans="2:71" ht="6.95" customHeight="1" x14ac:dyDescent="0.2">
      <c r="B18" s="21"/>
      <c r="AR18" s="21"/>
      <c r="BE18" s="296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6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6"/>
      <c r="BS20" s="18" t="s">
        <v>4</v>
      </c>
    </row>
    <row r="21" spans="2:71" ht="6.95" customHeight="1" x14ac:dyDescent="0.2">
      <c r="B21" s="21"/>
      <c r="AR21" s="21"/>
      <c r="BE21" s="296"/>
    </row>
    <row r="22" spans="2:71" ht="12" customHeight="1" x14ac:dyDescent="0.2">
      <c r="B22" s="21"/>
      <c r="D22" s="28" t="s">
        <v>39</v>
      </c>
      <c r="AR22" s="21"/>
      <c r="BE22" s="296"/>
    </row>
    <row r="23" spans="2:71" ht="47.25" customHeight="1" x14ac:dyDescent="0.2">
      <c r="B23" s="21"/>
      <c r="E23" s="303" t="s">
        <v>40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21"/>
      <c r="BE23" s="296"/>
    </row>
    <row r="24" spans="2:71" ht="6.95" customHeight="1" x14ac:dyDescent="0.2">
      <c r="B24" s="21"/>
      <c r="AR24" s="21"/>
      <c r="BE24" s="296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6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4">
        <f>ROUND(AG56,2)</f>
        <v>0</v>
      </c>
      <c r="AL26" s="305"/>
      <c r="AM26" s="305"/>
      <c r="AN26" s="305"/>
      <c r="AO26" s="305"/>
      <c r="AR26" s="33"/>
      <c r="BE26" s="296"/>
    </row>
    <row r="27" spans="2:71" s="1" customFormat="1" ht="15" customHeight="1" x14ac:dyDescent="0.2">
      <c r="B27" s="33"/>
      <c r="D27" s="338"/>
      <c r="E27" s="340" t="s">
        <v>1795</v>
      </c>
      <c r="F27" s="340"/>
      <c r="G27" s="340"/>
      <c r="H27" s="340"/>
      <c r="I27" s="340"/>
      <c r="J27" s="340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0"/>
      <c r="Y27" s="340"/>
      <c r="Z27" s="340"/>
      <c r="AA27" s="340"/>
      <c r="AB27" s="340"/>
      <c r="AC27" s="340"/>
      <c r="AD27" s="340"/>
      <c r="AE27" s="340"/>
      <c r="AF27" s="340"/>
      <c r="AG27" s="340"/>
      <c r="AH27" s="340"/>
      <c r="AI27" s="340"/>
      <c r="AJ27" s="340"/>
      <c r="AK27" s="341"/>
      <c r="AL27" s="340"/>
      <c r="AM27" s="340"/>
      <c r="AN27" s="342">
        <f>AQ56</f>
        <v>0</v>
      </c>
      <c r="AO27" s="343"/>
      <c r="AR27" s="33"/>
      <c r="BE27" s="296"/>
    </row>
    <row r="28" spans="2:71" s="1" customFormat="1" ht="11.25" customHeight="1" x14ac:dyDescent="0.2">
      <c r="B28" s="33"/>
      <c r="D28" s="338"/>
      <c r="E28" s="340" t="s">
        <v>1796</v>
      </c>
      <c r="F28" s="340"/>
      <c r="G28" s="340"/>
      <c r="H28" s="340"/>
      <c r="I28" s="340"/>
      <c r="J28" s="340"/>
      <c r="K28" s="340"/>
      <c r="L28" s="340"/>
      <c r="M28" s="340"/>
      <c r="N28" s="340"/>
      <c r="O28" s="340"/>
      <c r="P28" s="340"/>
      <c r="Q28" s="340"/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  <c r="AD28" s="340"/>
      <c r="AE28" s="340"/>
      <c r="AF28" s="340"/>
      <c r="AG28" s="340"/>
      <c r="AH28" s="340"/>
      <c r="AI28" s="340"/>
      <c r="AJ28" s="340"/>
      <c r="AK28" s="341"/>
      <c r="AL28" s="340"/>
      <c r="AM28" s="340"/>
      <c r="AN28" s="344">
        <f>AK26-AN27</f>
        <v>0</v>
      </c>
      <c r="AO28" s="339"/>
      <c r="AR28" s="33"/>
      <c r="BE28" s="296"/>
    </row>
    <row r="29" spans="2:71" s="1" customFormat="1" ht="6.95" customHeight="1" x14ac:dyDescent="0.2">
      <c r="B29" s="33"/>
      <c r="AR29" s="33"/>
      <c r="BE29" s="296"/>
    </row>
    <row r="30" spans="2:71" s="1" customFormat="1" ht="12.75" x14ac:dyDescent="0.2">
      <c r="B30" s="33"/>
      <c r="L30" s="306" t="s">
        <v>42</v>
      </c>
      <c r="M30" s="306"/>
      <c r="N30" s="306"/>
      <c r="O30" s="306"/>
      <c r="P30" s="306"/>
      <c r="W30" s="306" t="s">
        <v>43</v>
      </c>
      <c r="X30" s="306"/>
      <c r="Y30" s="306"/>
      <c r="Z30" s="306"/>
      <c r="AA30" s="306"/>
      <c r="AB30" s="306"/>
      <c r="AC30" s="306"/>
      <c r="AD30" s="306"/>
      <c r="AE30" s="306"/>
      <c r="AK30" s="306" t="s">
        <v>44</v>
      </c>
      <c r="AL30" s="306"/>
      <c r="AM30" s="306"/>
      <c r="AN30" s="306"/>
      <c r="AO30" s="306"/>
      <c r="AR30" s="33"/>
      <c r="BE30" s="296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09">
        <v>0.21</v>
      </c>
      <c r="M31" s="308"/>
      <c r="N31" s="308"/>
      <c r="O31" s="308"/>
      <c r="P31" s="308"/>
      <c r="W31" s="307">
        <f>ROUND(AZ56, 2)</f>
        <v>0</v>
      </c>
      <c r="X31" s="308"/>
      <c r="Y31" s="308"/>
      <c r="Z31" s="308"/>
      <c r="AA31" s="308"/>
      <c r="AB31" s="308"/>
      <c r="AC31" s="308"/>
      <c r="AD31" s="308"/>
      <c r="AE31" s="308"/>
      <c r="AK31" s="307">
        <f>ROUND(AV56, 2)</f>
        <v>0</v>
      </c>
      <c r="AL31" s="308"/>
      <c r="AM31" s="308"/>
      <c r="AN31" s="308"/>
      <c r="AO31" s="308"/>
      <c r="AR31" s="37"/>
      <c r="BE31" s="297"/>
    </row>
    <row r="32" spans="2:71" s="2" customFormat="1" ht="14.45" customHeight="1" x14ac:dyDescent="0.2">
      <c r="B32" s="37"/>
      <c r="F32" s="28" t="s">
        <v>47</v>
      </c>
      <c r="L32" s="309">
        <v>0.12</v>
      </c>
      <c r="M32" s="308"/>
      <c r="N32" s="308"/>
      <c r="O32" s="308"/>
      <c r="P32" s="308"/>
      <c r="W32" s="307">
        <f>ROUND(BA56, 2)</f>
        <v>0</v>
      </c>
      <c r="X32" s="308"/>
      <c r="Y32" s="308"/>
      <c r="Z32" s="308"/>
      <c r="AA32" s="308"/>
      <c r="AB32" s="308"/>
      <c r="AC32" s="308"/>
      <c r="AD32" s="308"/>
      <c r="AE32" s="308"/>
      <c r="AK32" s="307">
        <f>ROUND(AW56, 2)</f>
        <v>0</v>
      </c>
      <c r="AL32" s="308"/>
      <c r="AM32" s="308"/>
      <c r="AN32" s="308"/>
      <c r="AO32" s="308"/>
      <c r="AR32" s="37"/>
      <c r="BE32" s="297"/>
    </row>
    <row r="33" spans="2:57" s="2" customFormat="1" ht="14.45" hidden="1" customHeight="1" x14ac:dyDescent="0.2">
      <c r="B33" s="37"/>
      <c r="F33" s="28" t="s">
        <v>48</v>
      </c>
      <c r="L33" s="309">
        <v>0.21</v>
      </c>
      <c r="M33" s="308"/>
      <c r="N33" s="308"/>
      <c r="O33" s="308"/>
      <c r="P33" s="308"/>
      <c r="W33" s="307">
        <f>ROUND(BB56, 2)</f>
        <v>0</v>
      </c>
      <c r="X33" s="308"/>
      <c r="Y33" s="308"/>
      <c r="Z33" s="308"/>
      <c r="AA33" s="308"/>
      <c r="AB33" s="308"/>
      <c r="AC33" s="308"/>
      <c r="AD33" s="308"/>
      <c r="AE33" s="308"/>
      <c r="AK33" s="307">
        <v>0</v>
      </c>
      <c r="AL33" s="308"/>
      <c r="AM33" s="308"/>
      <c r="AN33" s="308"/>
      <c r="AO33" s="308"/>
      <c r="AR33" s="37"/>
      <c r="BE33" s="297"/>
    </row>
    <row r="34" spans="2:57" s="2" customFormat="1" ht="14.45" hidden="1" customHeight="1" x14ac:dyDescent="0.2">
      <c r="B34" s="37"/>
      <c r="F34" s="28" t="s">
        <v>49</v>
      </c>
      <c r="L34" s="309">
        <v>0.12</v>
      </c>
      <c r="M34" s="308"/>
      <c r="N34" s="308"/>
      <c r="O34" s="308"/>
      <c r="P34" s="308"/>
      <c r="W34" s="307">
        <f>ROUND(BC56, 2)</f>
        <v>0</v>
      </c>
      <c r="X34" s="308"/>
      <c r="Y34" s="308"/>
      <c r="Z34" s="308"/>
      <c r="AA34" s="308"/>
      <c r="AB34" s="308"/>
      <c r="AC34" s="308"/>
      <c r="AD34" s="308"/>
      <c r="AE34" s="308"/>
      <c r="AK34" s="307">
        <v>0</v>
      </c>
      <c r="AL34" s="308"/>
      <c r="AM34" s="308"/>
      <c r="AN34" s="308"/>
      <c r="AO34" s="308"/>
      <c r="AR34" s="37"/>
      <c r="BE34" s="297"/>
    </row>
    <row r="35" spans="2:57" s="2" customFormat="1" ht="14.45" hidden="1" customHeight="1" x14ac:dyDescent="0.2">
      <c r="B35" s="37"/>
      <c r="F35" s="28" t="s">
        <v>50</v>
      </c>
      <c r="L35" s="309">
        <v>0</v>
      </c>
      <c r="M35" s="308"/>
      <c r="N35" s="308"/>
      <c r="O35" s="308"/>
      <c r="P35" s="308"/>
      <c r="W35" s="307">
        <f>ROUND(BD56, 2)</f>
        <v>0</v>
      </c>
      <c r="X35" s="308"/>
      <c r="Y35" s="308"/>
      <c r="Z35" s="308"/>
      <c r="AA35" s="308"/>
      <c r="AB35" s="308"/>
      <c r="AC35" s="308"/>
      <c r="AD35" s="308"/>
      <c r="AE35" s="308"/>
      <c r="AK35" s="307">
        <v>0</v>
      </c>
      <c r="AL35" s="308"/>
      <c r="AM35" s="308"/>
      <c r="AN35" s="308"/>
      <c r="AO35" s="308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3" t="s">
        <v>53</v>
      </c>
      <c r="Y37" s="311"/>
      <c r="Z37" s="311"/>
      <c r="AA37" s="311"/>
      <c r="AB37" s="311"/>
      <c r="AC37" s="40"/>
      <c r="AD37" s="40"/>
      <c r="AE37" s="40"/>
      <c r="AF37" s="40"/>
      <c r="AG37" s="40"/>
      <c r="AH37" s="40"/>
      <c r="AI37" s="40"/>
      <c r="AJ37" s="40"/>
      <c r="AK37" s="310">
        <f>SUM(AK26:AK35)</f>
        <v>0</v>
      </c>
      <c r="AL37" s="311"/>
      <c r="AM37" s="311"/>
      <c r="AN37" s="311"/>
      <c r="AO37" s="312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2024_01_17</v>
      </c>
      <c r="AR46" s="46"/>
    </row>
    <row r="47" spans="2:57" s="4" customFormat="1" ht="36.950000000000003" customHeight="1" x14ac:dyDescent="0.2">
      <c r="B47" s="47"/>
      <c r="C47" s="48" t="s">
        <v>16</v>
      </c>
      <c r="L47" s="273" t="str">
        <f>K6</f>
        <v>Rekonstrukce bytových jednotek MČ Radlická 2070/112, 15000 Praha 5, b.j.č. 12</v>
      </c>
      <c r="M47" s="274"/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C47" s="274"/>
      <c r="AD47" s="274"/>
      <c r="AE47" s="274"/>
      <c r="AF47" s="274"/>
      <c r="AG47" s="274"/>
      <c r="AH47" s="274"/>
      <c r="AI47" s="274"/>
      <c r="AJ47" s="274"/>
      <c r="AK47" s="274"/>
      <c r="AL47" s="274"/>
      <c r="AM47" s="274"/>
      <c r="AN47" s="274"/>
      <c r="AO47" s="274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Radlická 2070/112, 15000 Praha 5</v>
      </c>
      <c r="AI49" s="28" t="s">
        <v>23</v>
      </c>
      <c r="AM49" s="275" t="str">
        <f>IF(AN8= "","",AN8)</f>
        <v>22. 4. 2025</v>
      </c>
      <c r="AN49" s="275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0" t="str">
        <f>IF(E17="","",E17)</f>
        <v>Boa projekt s.r.o.</v>
      </c>
      <c r="AN51" s="281"/>
      <c r="AO51" s="281"/>
      <c r="AP51" s="281"/>
      <c r="AR51" s="33"/>
      <c r="AS51" s="276" t="s">
        <v>55</v>
      </c>
      <c r="AT51" s="277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0" t="str">
        <f>IF(E20="","",E20)</f>
        <v xml:space="preserve"> </v>
      </c>
      <c r="AN52" s="281"/>
      <c r="AO52" s="281"/>
      <c r="AP52" s="281"/>
      <c r="AR52" s="33"/>
      <c r="AS52" s="278"/>
      <c r="AT52" s="279"/>
      <c r="BD52" s="54"/>
    </row>
    <row r="53" spans="1:91" s="1" customFormat="1" ht="10.9" customHeight="1" x14ac:dyDescent="0.2">
      <c r="B53" s="33"/>
      <c r="AR53" s="33"/>
      <c r="AS53" s="278"/>
      <c r="AT53" s="279"/>
      <c r="BD53" s="54"/>
    </row>
    <row r="54" spans="1:91" s="1" customFormat="1" ht="29.25" customHeight="1" x14ac:dyDescent="0.2">
      <c r="B54" s="33"/>
      <c r="C54" s="282" t="s">
        <v>56</v>
      </c>
      <c r="D54" s="283"/>
      <c r="E54" s="283"/>
      <c r="F54" s="283"/>
      <c r="G54" s="283"/>
      <c r="H54" s="55"/>
      <c r="I54" s="285" t="s">
        <v>57</v>
      </c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4" t="s">
        <v>58</v>
      </c>
      <c r="AH54" s="283"/>
      <c r="AI54" s="283"/>
      <c r="AJ54" s="283"/>
      <c r="AK54" s="283"/>
      <c r="AL54" s="283"/>
      <c r="AM54" s="283"/>
      <c r="AN54" s="285" t="s">
        <v>59</v>
      </c>
      <c r="AO54" s="283"/>
      <c r="AP54" s="283"/>
      <c r="AQ54" s="337" t="s">
        <v>1794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3">
        <f>ROUND(AG57+AG64,2)</f>
        <v>0</v>
      </c>
      <c r="AH56" s="293"/>
      <c r="AI56" s="293"/>
      <c r="AJ56" s="293"/>
      <c r="AK56" s="293"/>
      <c r="AL56" s="293"/>
      <c r="AM56" s="293"/>
      <c r="AN56" s="294">
        <f t="shared" ref="AN56:AN64" si="0">SUM(AG56,AT56)</f>
        <v>0</v>
      </c>
      <c r="AO56" s="294"/>
      <c r="AP56" s="294"/>
      <c r="AQ56" s="63">
        <f>AQ57</f>
        <v>0</v>
      </c>
      <c r="AR56" s="60"/>
      <c r="AS56" s="64">
        <f>ROUND(AS57+AS64,2)</f>
        <v>0</v>
      </c>
      <c r="AT56" s="65">
        <f t="shared" ref="AT56:AT64" si="1">ROUND(SUM(AV56:AW56),2)</f>
        <v>0</v>
      </c>
      <c r="AU56" s="66">
        <f>ROUND(AU57+AU64,5)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ROUND(AZ57+AZ64,2)</f>
        <v>0</v>
      </c>
      <c r="BA56" s="65">
        <f>ROUND(BA57+BA64,2)</f>
        <v>0</v>
      </c>
      <c r="BB56" s="65">
        <f>ROUND(BB57+BB64,2)</f>
        <v>0</v>
      </c>
      <c r="BC56" s="65">
        <f>ROUND(BC57+BC64,2)</f>
        <v>0</v>
      </c>
      <c r="BD56" s="67">
        <f>ROUND(BD57+BD64,2)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89" t="s">
        <v>79</v>
      </c>
      <c r="E57" s="289"/>
      <c r="F57" s="289"/>
      <c r="G57" s="289"/>
      <c r="H57" s="289"/>
      <c r="I57" s="72"/>
      <c r="J57" s="289" t="s">
        <v>80</v>
      </c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86">
        <f>ROUND(SUM(AG58:AG63),2)</f>
        <v>0</v>
      </c>
      <c r="AH57" s="287"/>
      <c r="AI57" s="287"/>
      <c r="AJ57" s="287"/>
      <c r="AK57" s="287"/>
      <c r="AL57" s="287"/>
      <c r="AM57" s="287"/>
      <c r="AN57" s="288">
        <f t="shared" si="0"/>
        <v>0</v>
      </c>
      <c r="AO57" s="287"/>
      <c r="AP57" s="287"/>
      <c r="AQ57" s="73">
        <f>SUM(AQ58:AQ63)</f>
        <v>0</v>
      </c>
      <c r="AR57" s="70"/>
      <c r="AS57" s="74">
        <f>ROUND(SUM(AS58:AS63),2)</f>
        <v>0</v>
      </c>
      <c r="AT57" s="75">
        <f t="shared" si="1"/>
        <v>0</v>
      </c>
      <c r="AU57" s="76">
        <f>ROUND(SUM(AU58:AU63),5)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ROUND(SUM(AZ58:AZ63),2)</f>
        <v>0</v>
      </c>
      <c r="BA57" s="75">
        <f>ROUND(SUM(BA58:BA63),2)</f>
        <v>0</v>
      </c>
      <c r="BB57" s="75">
        <f>ROUND(SUM(BB58:BB63),2)</f>
        <v>0</v>
      </c>
      <c r="BC57" s="75">
        <f>ROUND(SUM(BC58:BC63),2)</f>
        <v>0</v>
      </c>
      <c r="BD57" s="77">
        <f>ROUND(SUM(BD58:BD63),2)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2" t="s">
        <v>85</v>
      </c>
      <c r="F58" s="292"/>
      <c r="G58" s="292"/>
      <c r="H58" s="292"/>
      <c r="I58" s="292"/>
      <c r="J58" s="9"/>
      <c r="K58" s="292" t="s">
        <v>86</v>
      </c>
      <c r="L58" s="292"/>
      <c r="M58" s="292"/>
      <c r="N58" s="292"/>
      <c r="O58" s="292"/>
      <c r="P58" s="292"/>
      <c r="Q58" s="292"/>
      <c r="R58" s="292"/>
      <c r="S58" s="292"/>
      <c r="T58" s="292"/>
      <c r="U58" s="292"/>
      <c r="V58" s="292"/>
      <c r="W58" s="292"/>
      <c r="X58" s="292"/>
      <c r="Y58" s="292"/>
      <c r="Z58" s="292"/>
      <c r="AA58" s="292"/>
      <c r="AB58" s="292"/>
      <c r="AC58" s="292"/>
      <c r="AD58" s="292"/>
      <c r="AE58" s="292"/>
      <c r="AF58" s="292"/>
      <c r="AG58" s="290">
        <f>'ARS - Stavební část'!J32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80">
        <f>'ARS - Stavební část'!U107</f>
        <v>0</v>
      </c>
      <c r="AR58" s="46"/>
      <c r="AS58" s="81">
        <v>0</v>
      </c>
      <c r="AT58" s="82">
        <f t="shared" si="1"/>
        <v>0</v>
      </c>
      <c r="AU58" s="83">
        <f>'ARS - Stavební část'!P107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2" t="s">
        <v>90</v>
      </c>
      <c r="F59" s="292"/>
      <c r="G59" s="292"/>
      <c r="H59" s="292"/>
      <c r="I59" s="292"/>
      <c r="J59" s="9"/>
      <c r="K59" s="292" t="s">
        <v>91</v>
      </c>
      <c r="L59" s="292"/>
      <c r="M59" s="292"/>
      <c r="N59" s="292"/>
      <c r="O59" s="292"/>
      <c r="P59" s="292"/>
      <c r="Q59" s="292"/>
      <c r="R59" s="292"/>
      <c r="S59" s="292"/>
      <c r="T59" s="292"/>
      <c r="U59" s="292"/>
      <c r="V59" s="292"/>
      <c r="W59" s="292"/>
      <c r="X59" s="292"/>
      <c r="Y59" s="292"/>
      <c r="Z59" s="292"/>
      <c r="AA59" s="292"/>
      <c r="AB59" s="292"/>
      <c r="AC59" s="292"/>
      <c r="AD59" s="292"/>
      <c r="AE59" s="292"/>
      <c r="AF59" s="292"/>
      <c r="AG59" s="290">
        <f>'ZTI - Zdravotně technické...'!J32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2" t="s">
        <v>93</v>
      </c>
      <c r="F60" s="292"/>
      <c r="G60" s="292"/>
      <c r="H60" s="292"/>
      <c r="I60" s="292"/>
      <c r="J60" s="9"/>
      <c r="K60" s="292" t="s">
        <v>94</v>
      </c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0">
        <f>'VZT - Vzduchotechnika'!J32</f>
        <v>0</v>
      </c>
      <c r="AH60" s="291"/>
      <c r="AI60" s="291"/>
      <c r="AJ60" s="291"/>
      <c r="AK60" s="291"/>
      <c r="AL60" s="291"/>
      <c r="AM60" s="291"/>
      <c r="AN60" s="290">
        <f t="shared" si="0"/>
        <v>0</v>
      </c>
      <c r="AO60" s="291"/>
      <c r="AP60" s="291"/>
      <c r="AQ60" s="80">
        <f>'VZT - Vzduchotechnika'!U86</f>
        <v>0</v>
      </c>
      <c r="AR60" s="46"/>
      <c r="AS60" s="81">
        <v>0</v>
      </c>
      <c r="AT60" s="82">
        <f t="shared" si="1"/>
        <v>0</v>
      </c>
      <c r="AU60" s="83">
        <f>'VZT - Vzduchotechnika'!P86</f>
        <v>0</v>
      </c>
      <c r="AV60" s="82">
        <f>'VZT - Vzduchotechnika'!J35</f>
        <v>0</v>
      </c>
      <c r="AW60" s="82">
        <f>'VZT - Vzduchotechnika'!J36</f>
        <v>0</v>
      </c>
      <c r="AX60" s="82">
        <f>'VZT - Vzduchotechnika'!J37</f>
        <v>0</v>
      </c>
      <c r="AY60" s="82">
        <f>'VZT - Vzduchotechnika'!J38</f>
        <v>0</v>
      </c>
      <c r="AZ60" s="82">
        <f>'VZT - Vzduchotechnika'!F35</f>
        <v>0</v>
      </c>
      <c r="BA60" s="82">
        <f>'VZT - Vzduchotechnika'!F36</f>
        <v>0</v>
      </c>
      <c r="BB60" s="82">
        <f>'VZT - Vzduchotechnika'!F37</f>
        <v>0</v>
      </c>
      <c r="BC60" s="82">
        <f>'VZT - Vzduchotechnika'!F38</f>
        <v>0</v>
      </c>
      <c r="BD60" s="84">
        <f>'VZT - Vzduchotechnika'!F39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2" t="s">
        <v>96</v>
      </c>
      <c r="F61" s="292"/>
      <c r="G61" s="292"/>
      <c r="H61" s="292"/>
      <c r="I61" s="292"/>
      <c r="J61" s="9"/>
      <c r="K61" s="292" t="s">
        <v>97</v>
      </c>
      <c r="L61" s="292"/>
      <c r="M61" s="292"/>
      <c r="N61" s="292"/>
      <c r="O61" s="292"/>
      <c r="P61" s="292"/>
      <c r="Q61" s="292"/>
      <c r="R61" s="292"/>
      <c r="S61" s="292"/>
      <c r="T61" s="292"/>
      <c r="U61" s="292"/>
      <c r="V61" s="292"/>
      <c r="W61" s="292"/>
      <c r="X61" s="292"/>
      <c r="Y61" s="292"/>
      <c r="Z61" s="292"/>
      <c r="AA61" s="292"/>
      <c r="AB61" s="292"/>
      <c r="AC61" s="292"/>
      <c r="AD61" s="292"/>
      <c r="AE61" s="292"/>
      <c r="AF61" s="292"/>
      <c r="AG61" s="290">
        <f>'VYT - Vytápění'!J32</f>
        <v>0</v>
      </c>
      <c r="AH61" s="291"/>
      <c r="AI61" s="291"/>
      <c r="AJ61" s="291"/>
      <c r="AK61" s="291"/>
      <c r="AL61" s="291"/>
      <c r="AM61" s="291"/>
      <c r="AN61" s="290">
        <f t="shared" si="0"/>
        <v>0</v>
      </c>
      <c r="AO61" s="291"/>
      <c r="AP61" s="291"/>
      <c r="AQ61" s="80">
        <f>'VYT - Vytápění'!U90</f>
        <v>0</v>
      </c>
      <c r="AR61" s="46"/>
      <c r="AS61" s="81">
        <v>0</v>
      </c>
      <c r="AT61" s="82">
        <f t="shared" si="1"/>
        <v>0</v>
      </c>
      <c r="AU61" s="83">
        <f>'VYT - Vytápění'!P90</f>
        <v>0</v>
      </c>
      <c r="AV61" s="82">
        <f>'VYT - Vytápění'!J35</f>
        <v>0</v>
      </c>
      <c r="AW61" s="82">
        <f>'VYT - Vytápění'!J36</f>
        <v>0</v>
      </c>
      <c r="AX61" s="82">
        <f>'VYT - Vytápění'!J37</f>
        <v>0</v>
      </c>
      <c r="AY61" s="82">
        <f>'VYT - Vytápění'!J38</f>
        <v>0</v>
      </c>
      <c r="AZ61" s="82">
        <f>'VYT - Vytápění'!F35</f>
        <v>0</v>
      </c>
      <c r="BA61" s="82">
        <f>'VYT - Vytápění'!F36</f>
        <v>0</v>
      </c>
      <c r="BB61" s="82">
        <f>'VYT - Vytápění'!F37</f>
        <v>0</v>
      </c>
      <c r="BC61" s="82">
        <f>'VYT - Vytápění'!F38</f>
        <v>0</v>
      </c>
      <c r="BD61" s="84">
        <f>'VYT - Vytápění'!F39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2" t="s">
        <v>99</v>
      </c>
      <c r="F62" s="292"/>
      <c r="G62" s="292"/>
      <c r="H62" s="292"/>
      <c r="I62" s="292"/>
      <c r="J62" s="9"/>
      <c r="K62" s="292" t="s">
        <v>100</v>
      </c>
      <c r="L62" s="292"/>
      <c r="M62" s="292"/>
      <c r="N62" s="292"/>
      <c r="O62" s="292"/>
      <c r="P62" s="292"/>
      <c r="Q62" s="292"/>
      <c r="R62" s="292"/>
      <c r="S62" s="292"/>
      <c r="T62" s="292"/>
      <c r="U62" s="292"/>
      <c r="V62" s="292"/>
      <c r="W62" s="292"/>
      <c r="X62" s="292"/>
      <c r="Y62" s="292"/>
      <c r="Z62" s="292"/>
      <c r="AA62" s="292"/>
      <c r="AB62" s="292"/>
      <c r="AC62" s="292"/>
      <c r="AD62" s="292"/>
      <c r="AE62" s="292"/>
      <c r="AF62" s="292"/>
      <c r="AG62" s="290">
        <f>'ZTP - Plynovod'!J32</f>
        <v>0</v>
      </c>
      <c r="AH62" s="291"/>
      <c r="AI62" s="291"/>
      <c r="AJ62" s="291"/>
      <c r="AK62" s="291"/>
      <c r="AL62" s="291"/>
      <c r="AM62" s="291"/>
      <c r="AN62" s="290">
        <f t="shared" si="0"/>
        <v>0</v>
      </c>
      <c r="AO62" s="291"/>
      <c r="AP62" s="291"/>
      <c r="AQ62" s="80">
        <f>'ZTP - Plynovod'!U89</f>
        <v>0</v>
      </c>
      <c r="AR62" s="46"/>
      <c r="AS62" s="81">
        <v>0</v>
      </c>
      <c r="AT62" s="82">
        <f t="shared" si="1"/>
        <v>0</v>
      </c>
      <c r="AU62" s="83">
        <f>'ZTP - Plynovod'!P89</f>
        <v>0</v>
      </c>
      <c r="AV62" s="82">
        <f>'ZTP - Plynovod'!J35</f>
        <v>0</v>
      </c>
      <c r="AW62" s="82">
        <f>'ZTP - Plynovod'!J36</f>
        <v>0</v>
      </c>
      <c r="AX62" s="82">
        <f>'ZTP - Plynovod'!J37</f>
        <v>0</v>
      </c>
      <c r="AY62" s="82">
        <f>'ZTP - Plynovod'!J38</f>
        <v>0</v>
      </c>
      <c r="AZ62" s="82">
        <f>'ZTP - Plynovod'!F35</f>
        <v>0</v>
      </c>
      <c r="BA62" s="82">
        <f>'ZTP - Plynovod'!F36</f>
        <v>0</v>
      </c>
      <c r="BB62" s="82">
        <f>'ZTP - Plynovod'!F37</f>
        <v>0</v>
      </c>
      <c r="BC62" s="82">
        <f>'ZTP - Plynovod'!F38</f>
        <v>0</v>
      </c>
      <c r="BD62" s="84">
        <f>'ZTP - Plynovod'!F39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3" customFormat="1" ht="16.5" customHeight="1" x14ac:dyDescent="0.2">
      <c r="A63" s="79" t="s">
        <v>84</v>
      </c>
      <c r="B63" s="46"/>
      <c r="C63" s="9"/>
      <c r="D63" s="9"/>
      <c r="E63" s="292" t="s">
        <v>102</v>
      </c>
      <c r="F63" s="292"/>
      <c r="G63" s="292"/>
      <c r="H63" s="292"/>
      <c r="I63" s="292"/>
      <c r="J63" s="9"/>
      <c r="K63" s="292" t="s">
        <v>103</v>
      </c>
      <c r="L63" s="292"/>
      <c r="M63" s="292"/>
      <c r="N63" s="292"/>
      <c r="O63" s="292"/>
      <c r="P63" s="292"/>
      <c r="Q63" s="292"/>
      <c r="R63" s="292"/>
      <c r="S63" s="292"/>
      <c r="T63" s="292"/>
      <c r="U63" s="292"/>
      <c r="V63" s="292"/>
      <c r="W63" s="292"/>
      <c r="X63" s="292"/>
      <c r="Y63" s="292"/>
      <c r="Z63" s="292"/>
      <c r="AA63" s="292"/>
      <c r="AB63" s="292"/>
      <c r="AC63" s="292"/>
      <c r="AD63" s="292"/>
      <c r="AE63" s="292"/>
      <c r="AF63" s="292"/>
      <c r="AG63" s="290">
        <f>'EL - Elektroinstalace'!J32</f>
        <v>0</v>
      </c>
      <c r="AH63" s="291"/>
      <c r="AI63" s="291"/>
      <c r="AJ63" s="291"/>
      <c r="AK63" s="291"/>
      <c r="AL63" s="291"/>
      <c r="AM63" s="291"/>
      <c r="AN63" s="290">
        <f t="shared" si="0"/>
        <v>0</v>
      </c>
      <c r="AO63" s="291"/>
      <c r="AP63" s="291"/>
      <c r="AQ63" s="80">
        <f>'EL - Elektroinstalace'!U86</f>
        <v>0</v>
      </c>
      <c r="AR63" s="46"/>
      <c r="AS63" s="81">
        <v>0</v>
      </c>
      <c r="AT63" s="82">
        <f t="shared" si="1"/>
        <v>0</v>
      </c>
      <c r="AU63" s="83">
        <f>'EL - Elektroinstalace'!P86</f>
        <v>0</v>
      </c>
      <c r="AV63" s="82">
        <f>'EL - Elektroinstalace'!J35</f>
        <v>0</v>
      </c>
      <c r="AW63" s="82">
        <f>'EL - Elektroinstalace'!J36</f>
        <v>0</v>
      </c>
      <c r="AX63" s="82">
        <f>'EL - Elektroinstalace'!J37</f>
        <v>0</v>
      </c>
      <c r="AY63" s="82">
        <f>'EL - Elektroinstalace'!J38</f>
        <v>0</v>
      </c>
      <c r="AZ63" s="82">
        <f>'EL - Elektroinstalace'!F35</f>
        <v>0</v>
      </c>
      <c r="BA63" s="82">
        <f>'EL - Elektroinstalace'!F36</f>
        <v>0</v>
      </c>
      <c r="BB63" s="82">
        <f>'EL - Elektroinstalace'!F37</f>
        <v>0</v>
      </c>
      <c r="BC63" s="82">
        <f>'EL - Elektroinstalace'!F38</f>
        <v>0</v>
      </c>
      <c r="BD63" s="84">
        <f>'EL - Elektroinstalace'!F39</f>
        <v>0</v>
      </c>
      <c r="BT63" s="26" t="s">
        <v>88</v>
      </c>
      <c r="BV63" s="26" t="s">
        <v>77</v>
      </c>
      <c r="BW63" s="26" t="s">
        <v>104</v>
      </c>
      <c r="BX63" s="26" t="s">
        <v>83</v>
      </c>
      <c r="CL63" s="26" t="s">
        <v>19</v>
      </c>
    </row>
    <row r="64" spans="1:91" s="6" customFormat="1" ht="16.5" customHeight="1" x14ac:dyDescent="0.2">
      <c r="A64" s="79" t="s">
        <v>84</v>
      </c>
      <c r="B64" s="70"/>
      <c r="C64" s="71"/>
      <c r="D64" s="289" t="s">
        <v>105</v>
      </c>
      <c r="E64" s="289"/>
      <c r="F64" s="289"/>
      <c r="G64" s="289"/>
      <c r="H64" s="289"/>
      <c r="I64" s="72"/>
      <c r="J64" s="289" t="s">
        <v>106</v>
      </c>
      <c r="K64" s="289"/>
      <c r="L64" s="289"/>
      <c r="M64" s="289"/>
      <c r="N64" s="289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  <c r="AE64" s="289"/>
      <c r="AF64" s="289"/>
      <c r="AG64" s="288">
        <f>'VRN - Vedlejší rozpočtové...'!J30</f>
        <v>0</v>
      </c>
      <c r="AH64" s="287"/>
      <c r="AI64" s="287"/>
      <c r="AJ64" s="287"/>
      <c r="AK64" s="287"/>
      <c r="AL64" s="287"/>
      <c r="AM64" s="287"/>
      <c r="AN64" s="288">
        <f t="shared" si="0"/>
        <v>0</v>
      </c>
      <c r="AO64" s="287"/>
      <c r="AP64" s="287"/>
      <c r="AQ64" s="73">
        <v>0</v>
      </c>
      <c r="AR64" s="70"/>
      <c r="AS64" s="85">
        <v>0</v>
      </c>
      <c r="AT64" s="86">
        <f t="shared" si="1"/>
        <v>0</v>
      </c>
      <c r="AU64" s="87">
        <f>'VRN - Vedlejší rozpočtové...'!P85</f>
        <v>0</v>
      </c>
      <c r="AV64" s="86">
        <f>'VRN - Vedlejší rozpočtové...'!J33</f>
        <v>0</v>
      </c>
      <c r="AW64" s="86">
        <f>'VRN - Vedlejší rozpočtové...'!J34</f>
        <v>0</v>
      </c>
      <c r="AX64" s="86">
        <f>'VRN - Vedlejší rozpočtové...'!J35</f>
        <v>0</v>
      </c>
      <c r="AY64" s="86">
        <f>'VRN - Vedlejší rozpočtové...'!J36</f>
        <v>0</v>
      </c>
      <c r="AZ64" s="86">
        <f>'VRN - Vedlejší rozpočtové...'!F33</f>
        <v>0</v>
      </c>
      <c r="BA64" s="86">
        <f>'VRN - Vedlejší rozpočtové...'!F34</f>
        <v>0</v>
      </c>
      <c r="BB64" s="86">
        <f>'VRN - Vedlejší rozpočtové...'!F35</f>
        <v>0</v>
      </c>
      <c r="BC64" s="86">
        <f>'VRN - Vedlejší rozpočtové...'!F36</f>
        <v>0</v>
      </c>
      <c r="BD64" s="88">
        <f>'VRN - Vedlejší rozpočtové...'!F37</f>
        <v>0</v>
      </c>
      <c r="BT64" s="78" t="s">
        <v>82</v>
      </c>
      <c r="BV64" s="78" t="s">
        <v>77</v>
      </c>
      <c r="BW64" s="78" t="s">
        <v>108</v>
      </c>
      <c r="BX64" s="78" t="s">
        <v>5</v>
      </c>
      <c r="CL64" s="78" t="s">
        <v>19</v>
      </c>
      <c r="CM64" s="78" t="s">
        <v>82</v>
      </c>
    </row>
    <row r="65" spans="2:44" s="1" customFormat="1" ht="30" customHeight="1" x14ac:dyDescent="0.2">
      <c r="B65" s="33"/>
      <c r="AR65" s="33"/>
    </row>
    <row r="66" spans="2:44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33"/>
    </row>
  </sheetData>
  <sheetProtection algorithmName="SHA-512" hashValue="UvRYsqAZEX1tMPYOs29uFXEwXsIi7tyHA8KZ7G6QWWoF1G+9v4zWyTh+0KBS3oP3rw3aCFZi60VIWdBJ49dBdg==" saltValue="k9fkA52uQvtI6AX/7EzkTg==" spinCount="100000" sheet="1" objects="1" scenarios="1" formatColumns="0" formatRows="0"/>
  <mergeCells count="70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4:AP64"/>
    <mergeCell ref="AG64:AM64"/>
    <mergeCell ref="D64:H64"/>
    <mergeCell ref="J64:AF64"/>
    <mergeCell ref="AG56:AM56"/>
    <mergeCell ref="AN56:AP56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VYT - Vytápění'!C2" display="/" xr:uid="{00000000-0004-0000-0000-000003000000}"/>
    <hyperlink ref="A62" location="'ZTP - Plynovod'!C2" display="/" xr:uid="{00000000-0004-0000-0000-000004000000}"/>
    <hyperlink ref="A63" location="'EL - Elektroinstalace'!C2" display="/" xr:uid="{00000000-0004-0000-0000-000005000000}"/>
    <hyperlink ref="A64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98"/>
  <sheetViews>
    <sheetView showGridLines="0" workbookViewId="0">
      <selection activeCell="Y118" sqref="Y118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Radlická 2070/112, 15000 Praha 5, b.j.č. 12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113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22. 4. 2025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ROUND((SUM(BE107:BE897)),  2)</f>
        <v>0</v>
      </c>
      <c r="I35" s="92">
        <v>0.21</v>
      </c>
      <c r="J35" s="82">
        <f>ROUND(((SUM(BE107:BE897))*I35),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ROUND((SUM(BF107:BF897)),  2)</f>
        <v>0</v>
      </c>
      <c r="I36" s="92">
        <v>0.12</v>
      </c>
      <c r="J36" s="82">
        <f>ROUND(((SUM(BF107:BF897))*I36),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ROUND((SUM(BG107:BG897)),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ROUND((SUM(BH107:BH897)),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ROUND((SUM(BI107:BI897)),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Radlická 2070/112, 15000 Praha 5, b.j.č. 12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ARS - Stavební část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Radlická 2070/112, 15000 Praha 5</v>
      </c>
      <c r="I56" s="28" t="s">
        <v>23</v>
      </c>
      <c r="J56" s="50" t="str">
        <f>IF(J14="","",J14)</f>
        <v>22. 4. 2025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J107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118</v>
      </c>
      <c r="E64" s="104"/>
      <c r="F64" s="104"/>
      <c r="G64" s="104"/>
      <c r="H64" s="104"/>
      <c r="I64" s="104"/>
      <c r="J64" s="105">
        <f>J108</f>
        <v>0</v>
      </c>
      <c r="L64" s="102"/>
    </row>
    <row r="65" spans="2:12" s="9" customFormat="1" ht="19.899999999999999" customHeight="1" x14ac:dyDescent="0.2">
      <c r="B65" s="106"/>
      <c r="D65" s="107" t="s">
        <v>119</v>
      </c>
      <c r="E65" s="108"/>
      <c r="F65" s="108"/>
      <c r="G65" s="108"/>
      <c r="H65" s="108"/>
      <c r="I65" s="108"/>
      <c r="J65" s="109">
        <f>J109</f>
        <v>0</v>
      </c>
      <c r="L65" s="106"/>
    </row>
    <row r="66" spans="2:12" s="9" customFormat="1" ht="19.899999999999999" customHeight="1" x14ac:dyDescent="0.2">
      <c r="B66" s="106"/>
      <c r="D66" s="107" t="s">
        <v>120</v>
      </c>
      <c r="E66" s="108"/>
      <c r="F66" s="108"/>
      <c r="G66" s="108"/>
      <c r="H66" s="108"/>
      <c r="I66" s="108"/>
      <c r="J66" s="109">
        <f>J152</f>
        <v>0</v>
      </c>
      <c r="L66" s="106"/>
    </row>
    <row r="67" spans="2:12" s="9" customFormat="1" ht="19.899999999999999" customHeight="1" x14ac:dyDescent="0.2">
      <c r="B67" s="106"/>
      <c r="D67" s="107" t="s">
        <v>121</v>
      </c>
      <c r="E67" s="108"/>
      <c r="F67" s="108"/>
      <c r="G67" s="108"/>
      <c r="H67" s="108"/>
      <c r="I67" s="108"/>
      <c r="J67" s="109">
        <f>J277</f>
        <v>0</v>
      </c>
      <c r="L67" s="106"/>
    </row>
    <row r="68" spans="2:12" s="9" customFormat="1" ht="19.899999999999999" customHeight="1" x14ac:dyDescent="0.2">
      <c r="B68" s="106"/>
      <c r="D68" s="107" t="s">
        <v>122</v>
      </c>
      <c r="E68" s="108"/>
      <c r="F68" s="108"/>
      <c r="G68" s="108"/>
      <c r="H68" s="108"/>
      <c r="I68" s="108"/>
      <c r="J68" s="109">
        <f>J390</f>
        <v>0</v>
      </c>
      <c r="L68" s="106"/>
    </row>
    <row r="69" spans="2:12" s="9" customFormat="1" ht="19.899999999999999" customHeight="1" x14ac:dyDescent="0.2">
      <c r="B69" s="106"/>
      <c r="D69" s="107" t="s">
        <v>123</v>
      </c>
      <c r="E69" s="108"/>
      <c r="F69" s="108"/>
      <c r="G69" s="108"/>
      <c r="H69" s="108"/>
      <c r="I69" s="108"/>
      <c r="J69" s="109">
        <f>J411</f>
        <v>0</v>
      </c>
      <c r="L69" s="106"/>
    </row>
    <row r="70" spans="2:12" s="8" customFormat="1" ht="24.95" customHeight="1" x14ac:dyDescent="0.2">
      <c r="B70" s="102"/>
      <c r="D70" s="103" t="s">
        <v>124</v>
      </c>
      <c r="E70" s="104"/>
      <c r="F70" s="104"/>
      <c r="G70" s="104"/>
      <c r="H70" s="104"/>
      <c r="I70" s="104"/>
      <c r="J70" s="105">
        <f>J414</f>
        <v>0</v>
      </c>
      <c r="L70" s="102"/>
    </row>
    <row r="71" spans="2:12" s="9" customFormat="1" ht="19.899999999999999" customHeight="1" x14ac:dyDescent="0.2">
      <c r="B71" s="106"/>
      <c r="D71" s="107" t="s">
        <v>125</v>
      </c>
      <c r="E71" s="108"/>
      <c r="F71" s="108"/>
      <c r="G71" s="108"/>
      <c r="H71" s="108"/>
      <c r="I71" s="108"/>
      <c r="J71" s="109">
        <f>J415</f>
        <v>0</v>
      </c>
      <c r="L71" s="106"/>
    </row>
    <row r="72" spans="2:12" s="9" customFormat="1" ht="19.899999999999999" customHeight="1" x14ac:dyDescent="0.2">
      <c r="B72" s="106"/>
      <c r="D72" s="107" t="s">
        <v>126</v>
      </c>
      <c r="E72" s="108"/>
      <c r="F72" s="108"/>
      <c r="G72" s="108"/>
      <c r="H72" s="108"/>
      <c r="I72" s="108"/>
      <c r="J72" s="109">
        <f>J427</f>
        <v>0</v>
      </c>
      <c r="L72" s="106"/>
    </row>
    <row r="73" spans="2:12" s="9" customFormat="1" ht="19.899999999999999" customHeight="1" x14ac:dyDescent="0.2">
      <c r="B73" s="106"/>
      <c r="D73" s="107" t="s">
        <v>127</v>
      </c>
      <c r="E73" s="108"/>
      <c r="F73" s="108"/>
      <c r="G73" s="108"/>
      <c r="H73" s="108"/>
      <c r="I73" s="108"/>
      <c r="J73" s="109">
        <f>J429</f>
        <v>0</v>
      </c>
      <c r="L73" s="106"/>
    </row>
    <row r="74" spans="2:12" s="9" customFormat="1" ht="19.899999999999999" customHeight="1" x14ac:dyDescent="0.2">
      <c r="B74" s="106"/>
      <c r="D74" s="107" t="s">
        <v>128</v>
      </c>
      <c r="E74" s="108"/>
      <c r="F74" s="108"/>
      <c r="G74" s="108"/>
      <c r="H74" s="108"/>
      <c r="I74" s="108"/>
      <c r="J74" s="109">
        <f>J432</f>
        <v>0</v>
      </c>
      <c r="L74" s="106"/>
    </row>
    <row r="75" spans="2:12" s="9" customFormat="1" ht="19.899999999999999" customHeight="1" x14ac:dyDescent="0.2">
      <c r="B75" s="106"/>
      <c r="D75" s="107" t="s">
        <v>129</v>
      </c>
      <c r="E75" s="108"/>
      <c r="F75" s="108"/>
      <c r="G75" s="108"/>
      <c r="H75" s="108"/>
      <c r="I75" s="108"/>
      <c r="J75" s="109">
        <f>J435</f>
        <v>0</v>
      </c>
      <c r="L75" s="106"/>
    </row>
    <row r="76" spans="2:12" s="9" customFormat="1" ht="19.899999999999999" customHeight="1" x14ac:dyDescent="0.2">
      <c r="B76" s="106"/>
      <c r="D76" s="107" t="s">
        <v>130</v>
      </c>
      <c r="E76" s="108"/>
      <c r="F76" s="108"/>
      <c r="G76" s="108"/>
      <c r="H76" s="108"/>
      <c r="I76" s="108"/>
      <c r="J76" s="109">
        <f>J452</f>
        <v>0</v>
      </c>
      <c r="L76" s="106"/>
    </row>
    <row r="77" spans="2:12" s="9" customFormat="1" ht="19.899999999999999" customHeight="1" x14ac:dyDescent="0.2">
      <c r="B77" s="106"/>
      <c r="D77" s="107" t="s">
        <v>131</v>
      </c>
      <c r="E77" s="108"/>
      <c r="F77" s="108"/>
      <c r="G77" s="108"/>
      <c r="H77" s="108"/>
      <c r="I77" s="108"/>
      <c r="J77" s="109">
        <f>J454</f>
        <v>0</v>
      </c>
      <c r="L77" s="106"/>
    </row>
    <row r="78" spans="2:12" s="9" customFormat="1" ht="19.899999999999999" customHeight="1" x14ac:dyDescent="0.2">
      <c r="B78" s="106"/>
      <c r="D78" s="107" t="s">
        <v>132</v>
      </c>
      <c r="E78" s="108"/>
      <c r="F78" s="108"/>
      <c r="G78" s="108"/>
      <c r="H78" s="108"/>
      <c r="I78" s="108"/>
      <c r="J78" s="109">
        <f>J467</f>
        <v>0</v>
      </c>
      <c r="L78" s="106"/>
    </row>
    <row r="79" spans="2:12" s="9" customFormat="1" ht="19.899999999999999" customHeight="1" x14ac:dyDescent="0.2">
      <c r="B79" s="106"/>
      <c r="D79" s="107" t="s">
        <v>133</v>
      </c>
      <c r="E79" s="108"/>
      <c r="F79" s="108"/>
      <c r="G79" s="108"/>
      <c r="H79" s="108"/>
      <c r="I79" s="108"/>
      <c r="J79" s="109">
        <f>J536</f>
        <v>0</v>
      </c>
      <c r="L79" s="106"/>
    </row>
    <row r="80" spans="2:12" s="9" customFormat="1" ht="19.899999999999999" customHeight="1" x14ac:dyDescent="0.2">
      <c r="B80" s="106"/>
      <c r="D80" s="107" t="s">
        <v>134</v>
      </c>
      <c r="E80" s="108"/>
      <c r="F80" s="108"/>
      <c r="G80" s="108"/>
      <c r="H80" s="108"/>
      <c r="I80" s="108"/>
      <c r="J80" s="109">
        <f>J548</f>
        <v>0</v>
      </c>
      <c r="L80" s="106"/>
    </row>
    <row r="81" spans="2:12" s="9" customFormat="1" ht="19.899999999999999" customHeight="1" x14ac:dyDescent="0.2">
      <c r="B81" s="106"/>
      <c r="D81" s="107" t="s">
        <v>135</v>
      </c>
      <c r="E81" s="108"/>
      <c r="F81" s="108"/>
      <c r="G81" s="108"/>
      <c r="H81" s="108"/>
      <c r="I81" s="108"/>
      <c r="J81" s="109">
        <f>J616</f>
        <v>0</v>
      </c>
      <c r="L81" s="106"/>
    </row>
    <row r="82" spans="2:12" s="9" customFormat="1" ht="19.899999999999999" customHeight="1" x14ac:dyDescent="0.2">
      <c r="B82" s="106"/>
      <c r="D82" s="107" t="s">
        <v>136</v>
      </c>
      <c r="E82" s="108"/>
      <c r="F82" s="108"/>
      <c r="G82" s="108"/>
      <c r="H82" s="108"/>
      <c r="I82" s="108"/>
      <c r="J82" s="109">
        <f>J636</f>
        <v>0</v>
      </c>
      <c r="L82" s="106"/>
    </row>
    <row r="83" spans="2:12" s="9" customFormat="1" ht="19.899999999999999" customHeight="1" x14ac:dyDescent="0.2">
      <c r="B83" s="106"/>
      <c r="D83" s="107" t="s">
        <v>137</v>
      </c>
      <c r="E83" s="108"/>
      <c r="F83" s="108"/>
      <c r="G83" s="108"/>
      <c r="H83" s="108"/>
      <c r="I83" s="108"/>
      <c r="J83" s="109">
        <f>J742</f>
        <v>0</v>
      </c>
      <c r="L83" s="106"/>
    </row>
    <row r="84" spans="2:12" s="9" customFormat="1" ht="19.899999999999999" customHeight="1" x14ac:dyDescent="0.2">
      <c r="B84" s="106"/>
      <c r="D84" s="107" t="s">
        <v>138</v>
      </c>
      <c r="E84" s="108"/>
      <c r="F84" s="108"/>
      <c r="G84" s="108"/>
      <c r="H84" s="108"/>
      <c r="I84" s="108"/>
      <c r="J84" s="109">
        <f>J786</f>
        <v>0</v>
      </c>
      <c r="L84" s="106"/>
    </row>
    <row r="85" spans="2:12" s="9" customFormat="1" ht="19.899999999999999" customHeight="1" x14ac:dyDescent="0.2">
      <c r="B85" s="106"/>
      <c r="D85" s="107" t="s">
        <v>139</v>
      </c>
      <c r="E85" s="108"/>
      <c r="F85" s="108"/>
      <c r="G85" s="108"/>
      <c r="H85" s="108"/>
      <c r="I85" s="108"/>
      <c r="J85" s="109">
        <f>J846</f>
        <v>0</v>
      </c>
      <c r="L85" s="106"/>
    </row>
    <row r="86" spans="2:12" s="1" customFormat="1" ht="21.75" customHeight="1" x14ac:dyDescent="0.2">
      <c r="B86" s="33"/>
      <c r="L86" s="33"/>
    </row>
    <row r="87" spans="2:12" s="1" customFormat="1" ht="6.95" customHeight="1" x14ac:dyDescent="0.2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  <row r="91" spans="2:12" s="1" customFormat="1" ht="6.95" customHeight="1" x14ac:dyDescent="0.2"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33"/>
    </row>
    <row r="92" spans="2:12" s="1" customFormat="1" ht="24.95" customHeight="1" x14ac:dyDescent="0.2">
      <c r="B92" s="33"/>
      <c r="C92" s="22" t="s">
        <v>140</v>
      </c>
      <c r="L92" s="33"/>
    </row>
    <row r="93" spans="2:12" s="1" customFormat="1" ht="6.95" customHeight="1" x14ac:dyDescent="0.2">
      <c r="B93" s="33"/>
      <c r="L93" s="33"/>
    </row>
    <row r="94" spans="2:12" s="1" customFormat="1" ht="12" customHeight="1" x14ac:dyDescent="0.2">
      <c r="B94" s="33"/>
      <c r="C94" s="28" t="s">
        <v>16</v>
      </c>
      <c r="L94" s="33"/>
    </row>
    <row r="95" spans="2:12" s="1" customFormat="1" ht="16.5" customHeight="1" x14ac:dyDescent="0.2">
      <c r="B95" s="33"/>
      <c r="E95" s="314" t="str">
        <f>E7</f>
        <v>Rekonstrukce bytových jednotek MČ Radlická 2070/112, 15000 Praha 5, b.j.č. 12</v>
      </c>
      <c r="F95" s="315"/>
      <c r="G95" s="315"/>
      <c r="H95" s="315"/>
      <c r="L95" s="33"/>
    </row>
    <row r="96" spans="2:12" ht="12" customHeight="1" x14ac:dyDescent="0.2">
      <c r="B96" s="21"/>
      <c r="C96" s="28" t="s">
        <v>110</v>
      </c>
      <c r="L96" s="21"/>
    </row>
    <row r="97" spans="2:65" s="1" customFormat="1" ht="16.5" customHeight="1" x14ac:dyDescent="0.2">
      <c r="B97" s="33"/>
      <c r="E97" s="314" t="s">
        <v>111</v>
      </c>
      <c r="F97" s="316"/>
      <c r="G97" s="316"/>
      <c r="H97" s="316"/>
      <c r="L97" s="33"/>
    </row>
    <row r="98" spans="2:65" s="1" customFormat="1" ht="12" customHeight="1" x14ac:dyDescent="0.2">
      <c r="B98" s="33"/>
      <c r="C98" s="28" t="s">
        <v>112</v>
      </c>
      <c r="L98" s="33"/>
    </row>
    <row r="99" spans="2:65" s="1" customFormat="1" ht="16.5" customHeight="1" x14ac:dyDescent="0.2">
      <c r="B99" s="33"/>
      <c r="E99" s="273" t="str">
        <f>E11</f>
        <v>ARS - Stavební část</v>
      </c>
      <c r="F99" s="316"/>
      <c r="G99" s="316"/>
      <c r="H99" s="316"/>
      <c r="L99" s="33"/>
    </row>
    <row r="100" spans="2:65" s="1" customFormat="1" ht="6.95" customHeight="1" x14ac:dyDescent="0.2">
      <c r="B100" s="33"/>
      <c r="L100" s="33"/>
    </row>
    <row r="101" spans="2:65" s="1" customFormat="1" ht="12" customHeight="1" x14ac:dyDescent="0.2">
      <c r="B101" s="33"/>
      <c r="C101" s="28" t="s">
        <v>21</v>
      </c>
      <c r="F101" s="26" t="str">
        <f>F14</f>
        <v>Radlická 2070/112, 15000 Praha 5</v>
      </c>
      <c r="I101" s="28" t="s">
        <v>23</v>
      </c>
      <c r="J101" s="50" t="str">
        <f>IF(J14="","",J14)</f>
        <v>22. 4. 2025</v>
      </c>
      <c r="L101" s="33"/>
    </row>
    <row r="102" spans="2:65" s="1" customFormat="1" ht="6.95" customHeight="1" x14ac:dyDescent="0.2">
      <c r="B102" s="33"/>
      <c r="L102" s="33"/>
    </row>
    <row r="103" spans="2:65" s="1" customFormat="1" ht="15.2" customHeight="1" x14ac:dyDescent="0.2">
      <c r="B103" s="33"/>
      <c r="C103" s="28" t="s">
        <v>25</v>
      </c>
      <c r="F103" s="26" t="str">
        <f>E17</f>
        <v>Městská část Praha 5</v>
      </c>
      <c r="I103" s="28" t="s">
        <v>33</v>
      </c>
      <c r="J103" s="31" t="str">
        <f>E23</f>
        <v>Boa projekt s.r.o.</v>
      </c>
      <c r="L103" s="33"/>
    </row>
    <row r="104" spans="2:65" s="1" customFormat="1" ht="15.2" customHeight="1" x14ac:dyDescent="0.2">
      <c r="B104" s="33"/>
      <c r="C104" s="28" t="s">
        <v>31</v>
      </c>
      <c r="F104" s="26" t="str">
        <f>IF(E20="","",E20)</f>
        <v>Vyplň údaj</v>
      </c>
      <c r="I104" s="28" t="s">
        <v>37</v>
      </c>
      <c r="J104" s="31" t="str">
        <f>E26</f>
        <v xml:space="preserve"> </v>
      </c>
      <c r="L104" s="33"/>
    </row>
    <row r="105" spans="2:65" s="1" customFormat="1" ht="10.35" customHeight="1" x14ac:dyDescent="0.2">
      <c r="B105" s="33"/>
      <c r="L105" s="33"/>
    </row>
    <row r="106" spans="2:65" s="10" customFormat="1" ht="29.25" customHeight="1" x14ac:dyDescent="0.2">
      <c r="B106" s="110"/>
      <c r="C106" s="111" t="s">
        <v>141</v>
      </c>
      <c r="D106" s="112" t="s">
        <v>60</v>
      </c>
      <c r="E106" s="112" t="s">
        <v>56</v>
      </c>
      <c r="F106" s="112" t="s">
        <v>57</v>
      </c>
      <c r="G106" s="112" t="s">
        <v>142</v>
      </c>
      <c r="H106" s="112" t="s">
        <v>143</v>
      </c>
      <c r="I106" s="112" t="s">
        <v>144</v>
      </c>
      <c r="J106" s="112" t="s">
        <v>116</v>
      </c>
      <c r="K106" s="113" t="s">
        <v>145</v>
      </c>
      <c r="L106" s="110"/>
      <c r="M106" s="56" t="s">
        <v>19</v>
      </c>
      <c r="N106" s="57" t="s">
        <v>45</v>
      </c>
      <c r="O106" s="57" t="s">
        <v>146</v>
      </c>
      <c r="P106" s="57" t="s">
        <v>147</v>
      </c>
      <c r="Q106" s="57" t="s">
        <v>148</v>
      </c>
      <c r="R106" s="57" t="s">
        <v>149</v>
      </c>
      <c r="S106" s="57" t="s">
        <v>150</v>
      </c>
      <c r="T106" s="57" t="s">
        <v>151</v>
      </c>
      <c r="U106" s="326" t="s">
        <v>1793</v>
      </c>
    </row>
    <row r="107" spans="2:65" s="1" customFormat="1" ht="22.9" customHeight="1" x14ac:dyDescent="0.25">
      <c r="B107" s="33"/>
      <c r="C107" s="61" t="s">
        <v>153</v>
      </c>
      <c r="J107" s="114">
        <f>BK107</f>
        <v>0</v>
      </c>
      <c r="L107" s="33"/>
      <c r="M107" s="59"/>
      <c r="N107" s="51"/>
      <c r="O107" s="51"/>
      <c r="P107" s="115">
        <f>P108+P414</f>
        <v>0</v>
      </c>
      <c r="Q107" s="51"/>
      <c r="R107" s="115">
        <f>R108+R414</f>
        <v>8.4183577599999992</v>
      </c>
      <c r="S107" s="51"/>
      <c r="T107" s="115">
        <f>T108+T414</f>
        <v>12.71702535</v>
      </c>
      <c r="U107" s="327">
        <f>SUM(V107:V684)</f>
        <v>0</v>
      </c>
      <c r="AT107" s="18" t="s">
        <v>74</v>
      </c>
      <c r="AU107" s="18" t="s">
        <v>117</v>
      </c>
      <c r="BK107" s="116">
        <f>BK108+BK414</f>
        <v>0</v>
      </c>
    </row>
    <row r="108" spans="2:65" s="11" customFormat="1" ht="25.9" customHeight="1" x14ac:dyDescent="0.2">
      <c r="B108" s="117"/>
      <c r="D108" s="118" t="s">
        <v>74</v>
      </c>
      <c r="E108" s="119" t="s">
        <v>154</v>
      </c>
      <c r="F108" s="119" t="s">
        <v>155</v>
      </c>
      <c r="I108" s="120"/>
      <c r="J108" s="121">
        <f>BK108</f>
        <v>0</v>
      </c>
      <c r="L108" s="117"/>
      <c r="M108" s="122"/>
      <c r="P108" s="123">
        <f>P109+P152+P277+P390+P411</f>
        <v>0</v>
      </c>
      <c r="R108" s="123">
        <f>R109+R152+R277+R390+R411</f>
        <v>3.7345005499999995</v>
      </c>
      <c r="T108" s="123">
        <f>T109+T152+T277+T390+T411</f>
        <v>8.8277888499999992</v>
      </c>
      <c r="U108" s="328"/>
      <c r="V108" s="1" t="str">
        <f t="shared" ref="V108:V171" si="0">IF(U108="investice",J108,"")</f>
        <v/>
      </c>
      <c r="AR108" s="118" t="s">
        <v>82</v>
      </c>
      <c r="AT108" s="125" t="s">
        <v>74</v>
      </c>
      <c r="AU108" s="125" t="s">
        <v>75</v>
      </c>
      <c r="AY108" s="118" t="s">
        <v>156</v>
      </c>
      <c r="BK108" s="126">
        <f>BK109+BK152+BK277+BK390+BK411</f>
        <v>0</v>
      </c>
    </row>
    <row r="109" spans="2:65" s="11" customFormat="1" ht="22.9" customHeight="1" x14ac:dyDescent="0.2">
      <c r="B109" s="117"/>
      <c r="D109" s="118" t="s">
        <v>74</v>
      </c>
      <c r="E109" s="127" t="s">
        <v>157</v>
      </c>
      <c r="F109" s="127" t="s">
        <v>158</v>
      </c>
      <c r="I109" s="120"/>
      <c r="J109" s="128">
        <f>BK109</f>
        <v>0</v>
      </c>
      <c r="L109" s="117"/>
      <c r="M109" s="122"/>
      <c r="P109" s="123">
        <f>SUM(P110:P151)</f>
        <v>0</v>
      </c>
      <c r="R109" s="123">
        <f>SUM(R110:R151)</f>
        <v>1.4188047899999998</v>
      </c>
      <c r="T109" s="123">
        <f>SUM(T110:T151)</f>
        <v>0</v>
      </c>
      <c r="U109" s="328"/>
      <c r="V109" s="1" t="str">
        <f t="shared" si="0"/>
        <v/>
      </c>
      <c r="AR109" s="118" t="s">
        <v>82</v>
      </c>
      <c r="AT109" s="125" t="s">
        <v>74</v>
      </c>
      <c r="AU109" s="125" t="s">
        <v>82</v>
      </c>
      <c r="AY109" s="118" t="s">
        <v>156</v>
      </c>
      <c r="BK109" s="126">
        <f>SUM(BK110:BK151)</f>
        <v>0</v>
      </c>
    </row>
    <row r="110" spans="2:65" s="1" customFormat="1" ht="24.2" customHeight="1" x14ac:dyDescent="0.2">
      <c r="B110" s="33"/>
      <c r="C110" s="129" t="s">
        <v>82</v>
      </c>
      <c r="D110" s="129" t="s">
        <v>159</v>
      </c>
      <c r="E110" s="130" t="s">
        <v>160</v>
      </c>
      <c r="F110" s="131" t="s">
        <v>161</v>
      </c>
      <c r="G110" s="132" t="s">
        <v>162</v>
      </c>
      <c r="H110" s="133">
        <v>1</v>
      </c>
      <c r="I110" s="134"/>
      <c r="J110" s="135">
        <f>ROUND(I110*H110,2)</f>
        <v>0</v>
      </c>
      <c r="K110" s="131" t="s">
        <v>163</v>
      </c>
      <c r="L110" s="33"/>
      <c r="M110" s="136" t="s">
        <v>19</v>
      </c>
      <c r="N110" s="137" t="s">
        <v>47</v>
      </c>
      <c r="P110" s="138">
        <f>O110*H110</f>
        <v>0</v>
      </c>
      <c r="Q110" s="138">
        <v>0.24041999999999999</v>
      </c>
      <c r="R110" s="138">
        <f>Q110*H110</f>
        <v>0.24041999999999999</v>
      </c>
      <c r="S110" s="138">
        <v>0</v>
      </c>
      <c r="T110" s="138">
        <f>S110*H110</f>
        <v>0</v>
      </c>
      <c r="U110" s="329" t="s">
        <v>19</v>
      </c>
      <c r="V110" s="1" t="str">
        <f t="shared" si="0"/>
        <v/>
      </c>
      <c r="AR110" s="140" t="s">
        <v>164</v>
      </c>
      <c r="AT110" s="140" t="s">
        <v>159</v>
      </c>
      <c r="AU110" s="140" t="s">
        <v>88</v>
      </c>
      <c r="AY110" s="18" t="s">
        <v>156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88</v>
      </c>
      <c r="BK110" s="141">
        <f>ROUND(I110*H110,2)</f>
        <v>0</v>
      </c>
      <c r="BL110" s="18" t="s">
        <v>164</v>
      </c>
      <c r="BM110" s="140" t="s">
        <v>165</v>
      </c>
    </row>
    <row r="111" spans="2:65" s="1" customFormat="1" ht="11.25" x14ac:dyDescent="0.2">
      <c r="B111" s="33"/>
      <c r="D111" s="142" t="s">
        <v>166</v>
      </c>
      <c r="F111" s="143" t="s">
        <v>167</v>
      </c>
      <c r="I111" s="144"/>
      <c r="L111" s="33"/>
      <c r="M111" s="145"/>
      <c r="U111" s="330"/>
      <c r="V111" s="1" t="str">
        <f t="shared" si="0"/>
        <v/>
      </c>
      <c r="AT111" s="18" t="s">
        <v>166</v>
      </c>
      <c r="AU111" s="18" t="s">
        <v>88</v>
      </c>
    </row>
    <row r="112" spans="2:65" s="12" customFormat="1" ht="11.25" x14ac:dyDescent="0.2">
      <c r="B112" s="146"/>
      <c r="D112" s="147" t="s">
        <v>168</v>
      </c>
      <c r="E112" s="148" t="s">
        <v>19</v>
      </c>
      <c r="F112" s="149" t="s">
        <v>169</v>
      </c>
      <c r="H112" s="150">
        <v>1</v>
      </c>
      <c r="I112" s="151"/>
      <c r="L112" s="146"/>
      <c r="M112" s="152"/>
      <c r="U112" s="331"/>
      <c r="V112" s="1" t="str">
        <f t="shared" si="0"/>
        <v/>
      </c>
      <c r="AT112" s="148" t="s">
        <v>168</v>
      </c>
      <c r="AU112" s="148" t="s">
        <v>88</v>
      </c>
      <c r="AV112" s="12" t="s">
        <v>88</v>
      </c>
      <c r="AW112" s="12" t="s">
        <v>36</v>
      </c>
      <c r="AX112" s="12" t="s">
        <v>75</v>
      </c>
      <c r="AY112" s="148" t="s">
        <v>156</v>
      </c>
    </row>
    <row r="113" spans="2:65" s="13" customFormat="1" ht="11.25" x14ac:dyDescent="0.2">
      <c r="B113" s="153"/>
      <c r="D113" s="147" t="s">
        <v>168</v>
      </c>
      <c r="E113" s="154" t="s">
        <v>19</v>
      </c>
      <c r="F113" s="155" t="s">
        <v>170</v>
      </c>
      <c r="H113" s="156">
        <v>1</v>
      </c>
      <c r="I113" s="157"/>
      <c r="L113" s="153"/>
      <c r="M113" s="158"/>
      <c r="U113" s="332"/>
      <c r="V113" s="1" t="str">
        <f t="shared" si="0"/>
        <v/>
      </c>
      <c r="AT113" s="154" t="s">
        <v>168</v>
      </c>
      <c r="AU113" s="154" t="s">
        <v>88</v>
      </c>
      <c r="AV113" s="13" t="s">
        <v>164</v>
      </c>
      <c r="AW113" s="13" t="s">
        <v>36</v>
      </c>
      <c r="AX113" s="13" t="s">
        <v>82</v>
      </c>
      <c r="AY113" s="154" t="s">
        <v>156</v>
      </c>
    </row>
    <row r="114" spans="2:65" s="1" customFormat="1" ht="24.2" customHeight="1" x14ac:dyDescent="0.2">
      <c r="B114" s="33"/>
      <c r="C114" s="129" t="s">
        <v>88</v>
      </c>
      <c r="D114" s="129" t="s">
        <v>159</v>
      </c>
      <c r="E114" s="130" t="s">
        <v>171</v>
      </c>
      <c r="F114" s="131" t="s">
        <v>172</v>
      </c>
      <c r="G114" s="132" t="s">
        <v>162</v>
      </c>
      <c r="H114" s="133">
        <v>1</v>
      </c>
      <c r="I114" s="134"/>
      <c r="J114" s="135">
        <f>ROUND(I114*H114,2)</f>
        <v>0</v>
      </c>
      <c r="K114" s="131" t="s">
        <v>163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2.5329999999999998E-2</v>
      </c>
      <c r="R114" s="138">
        <f>Q114*H114</f>
        <v>2.5329999999999998E-2</v>
      </c>
      <c r="S114" s="138">
        <v>0</v>
      </c>
      <c r="T114" s="138">
        <f>S114*H114</f>
        <v>0</v>
      </c>
      <c r="U114" s="329" t="s">
        <v>19</v>
      </c>
      <c r="V114" s="1" t="str">
        <f t="shared" si="0"/>
        <v/>
      </c>
      <c r="AR114" s="140" t="s">
        <v>164</v>
      </c>
      <c r="AT114" s="140" t="s">
        <v>159</v>
      </c>
      <c r="AU114" s="140" t="s">
        <v>88</v>
      </c>
      <c r="AY114" s="18" t="s">
        <v>156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164</v>
      </c>
      <c r="BM114" s="140" t="s">
        <v>173</v>
      </c>
    </row>
    <row r="115" spans="2:65" s="1" customFormat="1" ht="11.25" x14ac:dyDescent="0.2">
      <c r="B115" s="33"/>
      <c r="D115" s="142" t="s">
        <v>166</v>
      </c>
      <c r="F115" s="143" t="s">
        <v>174</v>
      </c>
      <c r="I115" s="144"/>
      <c r="L115" s="33"/>
      <c r="M115" s="145"/>
      <c r="U115" s="330"/>
      <c r="V115" s="1" t="str">
        <f t="shared" si="0"/>
        <v/>
      </c>
      <c r="AT115" s="18" t="s">
        <v>166</v>
      </c>
      <c r="AU115" s="18" t="s">
        <v>88</v>
      </c>
    </row>
    <row r="116" spans="2:65" s="12" customFormat="1" ht="11.25" x14ac:dyDescent="0.2">
      <c r="B116" s="146"/>
      <c r="D116" s="147" t="s">
        <v>168</v>
      </c>
      <c r="E116" s="148" t="s">
        <v>19</v>
      </c>
      <c r="F116" s="149" t="s">
        <v>175</v>
      </c>
      <c r="H116" s="150">
        <v>1</v>
      </c>
      <c r="I116" s="151"/>
      <c r="L116" s="146"/>
      <c r="M116" s="152"/>
      <c r="U116" s="331"/>
      <c r="V116" s="1" t="str">
        <f t="shared" si="0"/>
        <v/>
      </c>
      <c r="AT116" s="148" t="s">
        <v>168</v>
      </c>
      <c r="AU116" s="148" t="s">
        <v>88</v>
      </c>
      <c r="AV116" s="12" t="s">
        <v>88</v>
      </c>
      <c r="AW116" s="12" t="s">
        <v>36</v>
      </c>
      <c r="AX116" s="12" t="s">
        <v>75</v>
      </c>
      <c r="AY116" s="148" t="s">
        <v>156</v>
      </c>
    </row>
    <row r="117" spans="2:65" s="13" customFormat="1" ht="11.25" x14ac:dyDescent="0.2">
      <c r="B117" s="153"/>
      <c r="D117" s="147" t="s">
        <v>168</v>
      </c>
      <c r="E117" s="154" t="s">
        <v>19</v>
      </c>
      <c r="F117" s="155" t="s">
        <v>170</v>
      </c>
      <c r="H117" s="156">
        <v>1</v>
      </c>
      <c r="I117" s="157"/>
      <c r="L117" s="153"/>
      <c r="M117" s="158"/>
      <c r="U117" s="332"/>
      <c r="V117" s="1" t="str">
        <f t="shared" si="0"/>
        <v/>
      </c>
      <c r="AT117" s="154" t="s">
        <v>168</v>
      </c>
      <c r="AU117" s="154" t="s">
        <v>88</v>
      </c>
      <c r="AV117" s="13" t="s">
        <v>164</v>
      </c>
      <c r="AW117" s="13" t="s">
        <v>36</v>
      </c>
      <c r="AX117" s="13" t="s">
        <v>82</v>
      </c>
      <c r="AY117" s="154" t="s">
        <v>156</v>
      </c>
    </row>
    <row r="118" spans="2:65" s="1" customFormat="1" ht="24.2" customHeight="1" x14ac:dyDescent="0.2">
      <c r="B118" s="33"/>
      <c r="C118" s="129" t="s">
        <v>157</v>
      </c>
      <c r="D118" s="129" t="s">
        <v>159</v>
      </c>
      <c r="E118" s="130" t="s">
        <v>176</v>
      </c>
      <c r="F118" s="131" t="s">
        <v>177</v>
      </c>
      <c r="G118" s="132" t="s">
        <v>178</v>
      </c>
      <c r="H118" s="133">
        <v>0.25900000000000001</v>
      </c>
      <c r="I118" s="134"/>
      <c r="J118" s="135">
        <f>ROUND(I118*H118,2)</f>
        <v>0</v>
      </c>
      <c r="K118" s="131" t="s">
        <v>163</v>
      </c>
      <c r="L118" s="33"/>
      <c r="M118" s="136" t="s">
        <v>19</v>
      </c>
      <c r="N118" s="137" t="s">
        <v>47</v>
      </c>
      <c r="P118" s="138">
        <f>O118*H118</f>
        <v>0</v>
      </c>
      <c r="Q118" s="138">
        <v>0.13319</v>
      </c>
      <c r="R118" s="138">
        <f>Q118*H118</f>
        <v>3.4496209999999999E-2</v>
      </c>
      <c r="S118" s="138">
        <v>0</v>
      </c>
      <c r="T118" s="138">
        <f>S118*H118</f>
        <v>0</v>
      </c>
      <c r="U118" s="329" t="s">
        <v>19</v>
      </c>
      <c r="V118" s="1" t="str">
        <f t="shared" si="0"/>
        <v/>
      </c>
      <c r="AR118" s="140" t="s">
        <v>164</v>
      </c>
      <c r="AT118" s="140" t="s">
        <v>159</v>
      </c>
      <c r="AU118" s="140" t="s">
        <v>88</v>
      </c>
      <c r="AY118" s="18" t="s">
        <v>156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88</v>
      </c>
      <c r="BK118" s="141">
        <f>ROUND(I118*H118,2)</f>
        <v>0</v>
      </c>
      <c r="BL118" s="18" t="s">
        <v>164</v>
      </c>
      <c r="BM118" s="140" t="s">
        <v>179</v>
      </c>
    </row>
    <row r="119" spans="2:65" s="1" customFormat="1" ht="11.25" x14ac:dyDescent="0.2">
      <c r="B119" s="33"/>
      <c r="D119" s="142" t="s">
        <v>166</v>
      </c>
      <c r="F119" s="143" t="s">
        <v>180</v>
      </c>
      <c r="I119" s="144"/>
      <c r="L119" s="33"/>
      <c r="M119" s="145"/>
      <c r="U119" s="330"/>
      <c r="V119" s="1" t="str">
        <f t="shared" si="0"/>
        <v/>
      </c>
      <c r="AT119" s="18" t="s">
        <v>166</v>
      </c>
      <c r="AU119" s="18" t="s">
        <v>88</v>
      </c>
    </row>
    <row r="120" spans="2:65" s="14" customFormat="1" ht="11.25" x14ac:dyDescent="0.2">
      <c r="B120" s="159"/>
      <c r="D120" s="147" t="s">
        <v>168</v>
      </c>
      <c r="E120" s="160" t="s">
        <v>19</v>
      </c>
      <c r="F120" s="161" t="s">
        <v>181</v>
      </c>
      <c r="H120" s="160" t="s">
        <v>19</v>
      </c>
      <c r="I120" s="162"/>
      <c r="L120" s="159"/>
      <c r="M120" s="163"/>
      <c r="U120" s="333"/>
      <c r="V120" s="1" t="str">
        <f t="shared" si="0"/>
        <v/>
      </c>
      <c r="AT120" s="160" t="s">
        <v>168</v>
      </c>
      <c r="AU120" s="160" t="s">
        <v>88</v>
      </c>
      <c r="AV120" s="14" t="s">
        <v>82</v>
      </c>
      <c r="AW120" s="14" t="s">
        <v>36</v>
      </c>
      <c r="AX120" s="14" t="s">
        <v>75</v>
      </c>
      <c r="AY120" s="160" t="s">
        <v>156</v>
      </c>
    </row>
    <row r="121" spans="2:65" s="12" customFormat="1" ht="11.25" x14ac:dyDescent="0.2">
      <c r="B121" s="146"/>
      <c r="D121" s="147" t="s">
        <v>168</v>
      </c>
      <c r="E121" s="148" t="s">
        <v>19</v>
      </c>
      <c r="F121" s="149" t="s">
        <v>182</v>
      </c>
      <c r="H121" s="150">
        <v>0.25900000000000001</v>
      </c>
      <c r="I121" s="151"/>
      <c r="L121" s="146"/>
      <c r="M121" s="152"/>
      <c r="U121" s="331"/>
      <c r="V121" s="1" t="str">
        <f t="shared" si="0"/>
        <v/>
      </c>
      <c r="AT121" s="148" t="s">
        <v>168</v>
      </c>
      <c r="AU121" s="148" t="s">
        <v>88</v>
      </c>
      <c r="AV121" s="12" t="s">
        <v>88</v>
      </c>
      <c r="AW121" s="12" t="s">
        <v>36</v>
      </c>
      <c r="AX121" s="12" t="s">
        <v>75</v>
      </c>
      <c r="AY121" s="148" t="s">
        <v>156</v>
      </c>
    </row>
    <row r="122" spans="2:65" s="13" customFormat="1" ht="11.25" x14ac:dyDescent="0.2">
      <c r="B122" s="153"/>
      <c r="D122" s="147" t="s">
        <v>168</v>
      </c>
      <c r="E122" s="154" t="s">
        <v>19</v>
      </c>
      <c r="F122" s="155" t="s">
        <v>170</v>
      </c>
      <c r="H122" s="156">
        <v>0.25900000000000001</v>
      </c>
      <c r="I122" s="157"/>
      <c r="L122" s="153"/>
      <c r="M122" s="158"/>
      <c r="U122" s="332"/>
      <c r="V122" s="1" t="str">
        <f t="shared" si="0"/>
        <v/>
      </c>
      <c r="AT122" s="154" t="s">
        <v>168</v>
      </c>
      <c r="AU122" s="154" t="s">
        <v>88</v>
      </c>
      <c r="AV122" s="13" t="s">
        <v>164</v>
      </c>
      <c r="AW122" s="13" t="s">
        <v>36</v>
      </c>
      <c r="AX122" s="13" t="s">
        <v>82</v>
      </c>
      <c r="AY122" s="154" t="s">
        <v>156</v>
      </c>
    </row>
    <row r="123" spans="2:65" s="1" customFormat="1" ht="24.2" customHeight="1" x14ac:dyDescent="0.2">
      <c r="B123" s="33"/>
      <c r="C123" s="129" t="s">
        <v>164</v>
      </c>
      <c r="D123" s="129" t="s">
        <v>159</v>
      </c>
      <c r="E123" s="130" t="s">
        <v>183</v>
      </c>
      <c r="F123" s="131" t="s">
        <v>184</v>
      </c>
      <c r="G123" s="132" t="s">
        <v>178</v>
      </c>
      <c r="H123" s="133">
        <v>0.36</v>
      </c>
      <c r="I123" s="134"/>
      <c r="J123" s="135">
        <f>ROUND(I123*H123,2)</f>
        <v>0</v>
      </c>
      <c r="K123" s="131" t="s">
        <v>163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5.2499999999999998E-2</v>
      </c>
      <c r="R123" s="138">
        <f>Q123*H123</f>
        <v>1.89E-2</v>
      </c>
      <c r="S123" s="138">
        <v>0</v>
      </c>
      <c r="T123" s="138">
        <f>S123*H123</f>
        <v>0</v>
      </c>
      <c r="U123" s="329" t="s">
        <v>19</v>
      </c>
      <c r="V123" s="1" t="str">
        <f t="shared" si="0"/>
        <v/>
      </c>
      <c r="AR123" s="140" t="s">
        <v>164</v>
      </c>
      <c r="AT123" s="140" t="s">
        <v>159</v>
      </c>
      <c r="AU123" s="140" t="s">
        <v>88</v>
      </c>
      <c r="AY123" s="18" t="s">
        <v>156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164</v>
      </c>
      <c r="BM123" s="140" t="s">
        <v>185</v>
      </c>
    </row>
    <row r="124" spans="2:65" s="1" customFormat="1" ht="11.25" x14ac:dyDescent="0.2">
      <c r="B124" s="33"/>
      <c r="D124" s="142" t="s">
        <v>166</v>
      </c>
      <c r="F124" s="143" t="s">
        <v>186</v>
      </c>
      <c r="I124" s="144"/>
      <c r="L124" s="33"/>
      <c r="M124" s="145"/>
      <c r="U124" s="330"/>
      <c r="V124" s="1" t="str">
        <f t="shared" si="0"/>
        <v/>
      </c>
      <c r="AT124" s="18" t="s">
        <v>166</v>
      </c>
      <c r="AU124" s="18" t="s">
        <v>88</v>
      </c>
    </row>
    <row r="125" spans="2:65" s="12" customFormat="1" ht="11.25" x14ac:dyDescent="0.2">
      <c r="B125" s="146"/>
      <c r="D125" s="147" t="s">
        <v>168</v>
      </c>
      <c r="E125" s="148" t="s">
        <v>19</v>
      </c>
      <c r="F125" s="149" t="s">
        <v>187</v>
      </c>
      <c r="H125" s="150">
        <v>0.36</v>
      </c>
      <c r="I125" s="151"/>
      <c r="L125" s="146"/>
      <c r="M125" s="152"/>
      <c r="U125" s="331"/>
      <c r="V125" s="1" t="str">
        <f t="shared" si="0"/>
        <v/>
      </c>
      <c r="AT125" s="148" t="s">
        <v>168</v>
      </c>
      <c r="AU125" s="148" t="s">
        <v>88</v>
      </c>
      <c r="AV125" s="12" t="s">
        <v>88</v>
      </c>
      <c r="AW125" s="12" t="s">
        <v>36</v>
      </c>
      <c r="AX125" s="12" t="s">
        <v>75</v>
      </c>
      <c r="AY125" s="148" t="s">
        <v>156</v>
      </c>
    </row>
    <row r="126" spans="2:65" s="13" customFormat="1" ht="11.25" x14ac:dyDescent="0.2">
      <c r="B126" s="153"/>
      <c r="D126" s="147" t="s">
        <v>168</v>
      </c>
      <c r="E126" s="154" t="s">
        <v>19</v>
      </c>
      <c r="F126" s="155" t="s">
        <v>170</v>
      </c>
      <c r="H126" s="156">
        <v>0.36</v>
      </c>
      <c r="I126" s="157"/>
      <c r="L126" s="153"/>
      <c r="M126" s="158"/>
      <c r="U126" s="332"/>
      <c r="V126" s="1" t="str">
        <f t="shared" si="0"/>
        <v/>
      </c>
      <c r="AT126" s="154" t="s">
        <v>168</v>
      </c>
      <c r="AU126" s="154" t="s">
        <v>88</v>
      </c>
      <c r="AV126" s="13" t="s">
        <v>164</v>
      </c>
      <c r="AW126" s="13" t="s">
        <v>36</v>
      </c>
      <c r="AX126" s="13" t="s">
        <v>82</v>
      </c>
      <c r="AY126" s="154" t="s">
        <v>156</v>
      </c>
    </row>
    <row r="127" spans="2:65" s="1" customFormat="1" ht="24.2" customHeight="1" x14ac:dyDescent="0.2">
      <c r="B127" s="33"/>
      <c r="C127" s="129" t="s">
        <v>188</v>
      </c>
      <c r="D127" s="129" t="s">
        <v>159</v>
      </c>
      <c r="E127" s="130" t="s">
        <v>189</v>
      </c>
      <c r="F127" s="131" t="s">
        <v>190</v>
      </c>
      <c r="G127" s="132" t="s">
        <v>178</v>
      </c>
      <c r="H127" s="133">
        <v>8.4559999999999995</v>
      </c>
      <c r="I127" s="134"/>
      <c r="J127" s="135">
        <f>ROUND(I127*H127,2)</f>
        <v>0</v>
      </c>
      <c r="K127" s="131" t="s">
        <v>163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6.9980000000000001E-2</v>
      </c>
      <c r="R127" s="138">
        <f>Q127*H127</f>
        <v>0.59175087999999998</v>
      </c>
      <c r="S127" s="138">
        <v>0</v>
      </c>
      <c r="T127" s="138">
        <f>S127*H127</f>
        <v>0</v>
      </c>
      <c r="U127" s="329" t="s">
        <v>19</v>
      </c>
      <c r="V127" s="1" t="str">
        <f t="shared" si="0"/>
        <v/>
      </c>
      <c r="AR127" s="140" t="s">
        <v>164</v>
      </c>
      <c r="AT127" s="140" t="s">
        <v>159</v>
      </c>
      <c r="AU127" s="140" t="s">
        <v>88</v>
      </c>
      <c r="AY127" s="18" t="s">
        <v>156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164</v>
      </c>
      <c r="BM127" s="140" t="s">
        <v>191</v>
      </c>
    </row>
    <row r="128" spans="2:65" s="1" customFormat="1" ht="11.25" x14ac:dyDescent="0.2">
      <c r="B128" s="33"/>
      <c r="D128" s="142" t="s">
        <v>166</v>
      </c>
      <c r="F128" s="143" t="s">
        <v>192</v>
      </c>
      <c r="I128" s="144"/>
      <c r="L128" s="33"/>
      <c r="M128" s="145"/>
      <c r="U128" s="330"/>
      <c r="V128" s="1" t="str">
        <f t="shared" si="0"/>
        <v/>
      </c>
      <c r="AT128" s="18" t="s">
        <v>166</v>
      </c>
      <c r="AU128" s="18" t="s">
        <v>88</v>
      </c>
    </row>
    <row r="129" spans="2:65" s="12" customFormat="1" ht="11.25" x14ac:dyDescent="0.2">
      <c r="B129" s="146"/>
      <c r="D129" s="147" t="s">
        <v>168</v>
      </c>
      <c r="E129" s="148" t="s">
        <v>19</v>
      </c>
      <c r="F129" s="149" t="s">
        <v>193</v>
      </c>
      <c r="H129" s="150">
        <v>11.186</v>
      </c>
      <c r="I129" s="151"/>
      <c r="L129" s="146"/>
      <c r="M129" s="152"/>
      <c r="U129" s="331"/>
      <c r="V129" s="1" t="str">
        <f t="shared" si="0"/>
        <v/>
      </c>
      <c r="AT129" s="148" t="s">
        <v>168</v>
      </c>
      <c r="AU129" s="148" t="s">
        <v>88</v>
      </c>
      <c r="AV129" s="12" t="s">
        <v>88</v>
      </c>
      <c r="AW129" s="12" t="s">
        <v>36</v>
      </c>
      <c r="AX129" s="12" t="s">
        <v>75</v>
      </c>
      <c r="AY129" s="148" t="s">
        <v>156</v>
      </c>
    </row>
    <row r="130" spans="2:65" s="12" customFormat="1" ht="11.25" x14ac:dyDescent="0.2">
      <c r="B130" s="146"/>
      <c r="D130" s="147" t="s">
        <v>168</v>
      </c>
      <c r="E130" s="148" t="s">
        <v>19</v>
      </c>
      <c r="F130" s="149" t="s">
        <v>194</v>
      </c>
      <c r="H130" s="150">
        <v>-2.73</v>
      </c>
      <c r="I130" s="151"/>
      <c r="L130" s="146"/>
      <c r="M130" s="152"/>
      <c r="U130" s="331"/>
      <c r="V130" s="1" t="str">
        <f t="shared" si="0"/>
        <v/>
      </c>
      <c r="AT130" s="148" t="s">
        <v>168</v>
      </c>
      <c r="AU130" s="148" t="s">
        <v>88</v>
      </c>
      <c r="AV130" s="12" t="s">
        <v>88</v>
      </c>
      <c r="AW130" s="12" t="s">
        <v>36</v>
      </c>
      <c r="AX130" s="12" t="s">
        <v>75</v>
      </c>
      <c r="AY130" s="148" t="s">
        <v>156</v>
      </c>
    </row>
    <row r="131" spans="2:65" s="13" customFormat="1" ht="11.25" x14ac:dyDescent="0.2">
      <c r="B131" s="153"/>
      <c r="D131" s="147" t="s">
        <v>168</v>
      </c>
      <c r="E131" s="154" t="s">
        <v>19</v>
      </c>
      <c r="F131" s="155" t="s">
        <v>170</v>
      </c>
      <c r="H131" s="156">
        <v>8.4559999999999995</v>
      </c>
      <c r="I131" s="157"/>
      <c r="L131" s="153"/>
      <c r="M131" s="158"/>
      <c r="U131" s="332"/>
      <c r="V131" s="1" t="str">
        <f t="shared" si="0"/>
        <v/>
      </c>
      <c r="AT131" s="154" t="s">
        <v>168</v>
      </c>
      <c r="AU131" s="154" t="s">
        <v>88</v>
      </c>
      <c r="AV131" s="13" t="s">
        <v>164</v>
      </c>
      <c r="AW131" s="13" t="s">
        <v>36</v>
      </c>
      <c r="AX131" s="13" t="s">
        <v>82</v>
      </c>
      <c r="AY131" s="154" t="s">
        <v>156</v>
      </c>
    </row>
    <row r="132" spans="2:65" s="1" customFormat="1" ht="24.2" customHeight="1" x14ac:dyDescent="0.2">
      <c r="B132" s="33"/>
      <c r="C132" s="129" t="s">
        <v>195</v>
      </c>
      <c r="D132" s="129" t="s">
        <v>159</v>
      </c>
      <c r="E132" s="130" t="s">
        <v>196</v>
      </c>
      <c r="F132" s="131" t="s">
        <v>197</v>
      </c>
      <c r="G132" s="132" t="s">
        <v>178</v>
      </c>
      <c r="H132" s="133">
        <v>3.25</v>
      </c>
      <c r="I132" s="134"/>
      <c r="J132" s="135">
        <f>ROUND(I132*H132,2)</f>
        <v>0</v>
      </c>
      <c r="K132" s="131" t="s">
        <v>163</v>
      </c>
      <c r="L132" s="33"/>
      <c r="M132" s="136" t="s">
        <v>19</v>
      </c>
      <c r="N132" s="137" t="s">
        <v>47</v>
      </c>
      <c r="P132" s="138">
        <f>O132*H132</f>
        <v>0</v>
      </c>
      <c r="Q132" s="138">
        <v>7.9210000000000003E-2</v>
      </c>
      <c r="R132" s="138">
        <f>Q132*H132</f>
        <v>0.25743250000000001</v>
      </c>
      <c r="S132" s="138">
        <v>0</v>
      </c>
      <c r="T132" s="138">
        <f>S132*H132</f>
        <v>0</v>
      </c>
      <c r="U132" s="329" t="s">
        <v>19</v>
      </c>
      <c r="V132" s="1" t="str">
        <f t="shared" si="0"/>
        <v/>
      </c>
      <c r="AR132" s="140" t="s">
        <v>164</v>
      </c>
      <c r="AT132" s="140" t="s">
        <v>159</v>
      </c>
      <c r="AU132" s="140" t="s">
        <v>88</v>
      </c>
      <c r="AY132" s="18" t="s">
        <v>156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88</v>
      </c>
      <c r="BK132" s="141">
        <f>ROUND(I132*H132,2)</f>
        <v>0</v>
      </c>
      <c r="BL132" s="18" t="s">
        <v>164</v>
      </c>
      <c r="BM132" s="140" t="s">
        <v>198</v>
      </c>
    </row>
    <row r="133" spans="2:65" s="1" customFormat="1" ht="11.25" x14ac:dyDescent="0.2">
      <c r="B133" s="33"/>
      <c r="D133" s="142" t="s">
        <v>166</v>
      </c>
      <c r="F133" s="143" t="s">
        <v>199</v>
      </c>
      <c r="I133" s="144"/>
      <c r="L133" s="33"/>
      <c r="M133" s="145"/>
      <c r="U133" s="330"/>
      <c r="V133" s="1" t="str">
        <f t="shared" si="0"/>
        <v/>
      </c>
      <c r="AT133" s="18" t="s">
        <v>166</v>
      </c>
      <c r="AU133" s="18" t="s">
        <v>88</v>
      </c>
    </row>
    <row r="134" spans="2:65" s="12" customFormat="1" ht="11.25" x14ac:dyDescent="0.2">
      <c r="B134" s="146"/>
      <c r="D134" s="147" t="s">
        <v>168</v>
      </c>
      <c r="E134" s="148" t="s">
        <v>19</v>
      </c>
      <c r="F134" s="149" t="s">
        <v>200</v>
      </c>
      <c r="H134" s="150">
        <v>3.25</v>
      </c>
      <c r="I134" s="151"/>
      <c r="L134" s="146"/>
      <c r="M134" s="152"/>
      <c r="U134" s="331"/>
      <c r="V134" s="1" t="str">
        <f t="shared" si="0"/>
        <v/>
      </c>
      <c r="AT134" s="148" t="s">
        <v>168</v>
      </c>
      <c r="AU134" s="148" t="s">
        <v>88</v>
      </c>
      <c r="AV134" s="12" t="s">
        <v>88</v>
      </c>
      <c r="AW134" s="12" t="s">
        <v>36</v>
      </c>
      <c r="AX134" s="12" t="s">
        <v>75</v>
      </c>
      <c r="AY134" s="148" t="s">
        <v>156</v>
      </c>
    </row>
    <row r="135" spans="2:65" s="13" customFormat="1" ht="11.25" x14ac:dyDescent="0.2">
      <c r="B135" s="153"/>
      <c r="D135" s="147" t="s">
        <v>168</v>
      </c>
      <c r="E135" s="154" t="s">
        <v>19</v>
      </c>
      <c r="F135" s="155" t="s">
        <v>170</v>
      </c>
      <c r="H135" s="156">
        <v>3.25</v>
      </c>
      <c r="I135" s="157"/>
      <c r="L135" s="153"/>
      <c r="M135" s="158"/>
      <c r="U135" s="332"/>
      <c r="V135" s="1" t="str">
        <f t="shared" si="0"/>
        <v/>
      </c>
      <c r="AT135" s="154" t="s">
        <v>168</v>
      </c>
      <c r="AU135" s="154" t="s">
        <v>88</v>
      </c>
      <c r="AV135" s="13" t="s">
        <v>164</v>
      </c>
      <c r="AW135" s="13" t="s">
        <v>36</v>
      </c>
      <c r="AX135" s="13" t="s">
        <v>82</v>
      </c>
      <c r="AY135" s="154" t="s">
        <v>156</v>
      </c>
    </row>
    <row r="136" spans="2:65" s="1" customFormat="1" ht="24.2" customHeight="1" x14ac:dyDescent="0.2">
      <c r="B136" s="33"/>
      <c r="C136" s="129" t="s">
        <v>201</v>
      </c>
      <c r="D136" s="129" t="s">
        <v>159</v>
      </c>
      <c r="E136" s="130" t="s">
        <v>202</v>
      </c>
      <c r="F136" s="131" t="s">
        <v>203</v>
      </c>
      <c r="G136" s="132" t="s">
        <v>178</v>
      </c>
      <c r="H136" s="133">
        <v>1.26</v>
      </c>
      <c r="I136" s="134"/>
      <c r="J136" s="135">
        <f>ROUND(I136*H136,2)</f>
        <v>0</v>
      </c>
      <c r="K136" s="131" t="s">
        <v>163</v>
      </c>
      <c r="L136" s="33"/>
      <c r="M136" s="136" t="s">
        <v>19</v>
      </c>
      <c r="N136" s="137" t="s">
        <v>47</v>
      </c>
      <c r="P136" s="138">
        <f>O136*H136</f>
        <v>0</v>
      </c>
      <c r="Q136" s="138">
        <v>5.2519999999999997E-2</v>
      </c>
      <c r="R136" s="138">
        <f>Q136*H136</f>
        <v>6.6175200000000003E-2</v>
      </c>
      <c r="S136" s="138">
        <v>0</v>
      </c>
      <c r="T136" s="138">
        <f>S136*H136</f>
        <v>0</v>
      </c>
      <c r="U136" s="329" t="s">
        <v>19</v>
      </c>
      <c r="V136" s="1" t="str">
        <f t="shared" si="0"/>
        <v/>
      </c>
      <c r="AR136" s="140" t="s">
        <v>164</v>
      </c>
      <c r="AT136" s="140" t="s">
        <v>159</v>
      </c>
      <c r="AU136" s="140" t="s">
        <v>88</v>
      </c>
      <c r="AY136" s="18" t="s">
        <v>156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88</v>
      </c>
      <c r="BK136" s="141">
        <f>ROUND(I136*H136,2)</f>
        <v>0</v>
      </c>
      <c r="BL136" s="18" t="s">
        <v>164</v>
      </c>
      <c r="BM136" s="140" t="s">
        <v>204</v>
      </c>
    </row>
    <row r="137" spans="2:65" s="1" customFormat="1" ht="11.25" x14ac:dyDescent="0.2">
      <c r="B137" s="33"/>
      <c r="D137" s="142" t="s">
        <v>166</v>
      </c>
      <c r="F137" s="143" t="s">
        <v>205</v>
      </c>
      <c r="I137" s="144"/>
      <c r="L137" s="33"/>
      <c r="M137" s="145"/>
      <c r="U137" s="330"/>
      <c r="V137" s="1" t="str">
        <f t="shared" si="0"/>
        <v/>
      </c>
      <c r="AT137" s="18" t="s">
        <v>166</v>
      </c>
      <c r="AU137" s="18" t="s">
        <v>88</v>
      </c>
    </row>
    <row r="138" spans="2:65" s="12" customFormat="1" ht="11.25" x14ac:dyDescent="0.2">
      <c r="B138" s="146"/>
      <c r="D138" s="147" t="s">
        <v>168</v>
      </c>
      <c r="E138" s="148" t="s">
        <v>19</v>
      </c>
      <c r="F138" s="149" t="s">
        <v>206</v>
      </c>
      <c r="H138" s="150">
        <v>1.26</v>
      </c>
      <c r="I138" s="151"/>
      <c r="L138" s="146"/>
      <c r="M138" s="152"/>
      <c r="U138" s="331"/>
      <c r="V138" s="1" t="str">
        <f t="shared" si="0"/>
        <v/>
      </c>
      <c r="AT138" s="148" t="s">
        <v>168</v>
      </c>
      <c r="AU138" s="148" t="s">
        <v>88</v>
      </c>
      <c r="AV138" s="12" t="s">
        <v>88</v>
      </c>
      <c r="AW138" s="12" t="s">
        <v>36</v>
      </c>
      <c r="AX138" s="12" t="s">
        <v>75</v>
      </c>
      <c r="AY138" s="148" t="s">
        <v>156</v>
      </c>
    </row>
    <row r="139" spans="2:65" s="13" customFormat="1" ht="11.25" x14ac:dyDescent="0.2">
      <c r="B139" s="153"/>
      <c r="D139" s="147" t="s">
        <v>168</v>
      </c>
      <c r="E139" s="154" t="s">
        <v>19</v>
      </c>
      <c r="F139" s="155" t="s">
        <v>170</v>
      </c>
      <c r="H139" s="156">
        <v>1.26</v>
      </c>
      <c r="I139" s="157"/>
      <c r="L139" s="153"/>
      <c r="M139" s="158"/>
      <c r="U139" s="332"/>
      <c r="V139" s="1" t="str">
        <f t="shared" si="0"/>
        <v/>
      </c>
      <c r="AT139" s="154" t="s">
        <v>168</v>
      </c>
      <c r="AU139" s="154" t="s">
        <v>88</v>
      </c>
      <c r="AV139" s="13" t="s">
        <v>164</v>
      </c>
      <c r="AW139" s="13" t="s">
        <v>36</v>
      </c>
      <c r="AX139" s="13" t="s">
        <v>82</v>
      </c>
      <c r="AY139" s="154" t="s">
        <v>156</v>
      </c>
    </row>
    <row r="140" spans="2:65" s="1" customFormat="1" ht="16.5" customHeight="1" x14ac:dyDescent="0.2">
      <c r="B140" s="33"/>
      <c r="C140" s="129" t="s">
        <v>207</v>
      </c>
      <c r="D140" s="129" t="s">
        <v>159</v>
      </c>
      <c r="E140" s="130" t="s">
        <v>208</v>
      </c>
      <c r="F140" s="131" t="s">
        <v>209</v>
      </c>
      <c r="G140" s="132" t="s">
        <v>178</v>
      </c>
      <c r="H140" s="133">
        <v>0.72</v>
      </c>
      <c r="I140" s="134"/>
      <c r="J140" s="135">
        <f>ROUND(I140*H140,2)</f>
        <v>0</v>
      </c>
      <c r="K140" s="131" t="s">
        <v>19</v>
      </c>
      <c r="L140" s="33"/>
      <c r="M140" s="136" t="s">
        <v>19</v>
      </c>
      <c r="N140" s="137" t="s">
        <v>47</v>
      </c>
      <c r="P140" s="138">
        <f>O140*H140</f>
        <v>0</v>
      </c>
      <c r="Q140" s="138">
        <v>0.17499999999999999</v>
      </c>
      <c r="R140" s="138">
        <f>Q140*H140</f>
        <v>0.126</v>
      </c>
      <c r="S140" s="138">
        <v>0</v>
      </c>
      <c r="T140" s="138">
        <f>S140*H140</f>
        <v>0</v>
      </c>
      <c r="U140" s="329" t="s">
        <v>19</v>
      </c>
      <c r="V140" s="1" t="str">
        <f t="shared" si="0"/>
        <v/>
      </c>
      <c r="AR140" s="140" t="s">
        <v>164</v>
      </c>
      <c r="AT140" s="140" t="s">
        <v>159</v>
      </c>
      <c r="AU140" s="140" t="s">
        <v>88</v>
      </c>
      <c r="AY140" s="18" t="s">
        <v>156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88</v>
      </c>
      <c r="BK140" s="141">
        <f>ROUND(I140*H140,2)</f>
        <v>0</v>
      </c>
      <c r="BL140" s="18" t="s">
        <v>164</v>
      </c>
      <c r="BM140" s="140" t="s">
        <v>210</v>
      </c>
    </row>
    <row r="141" spans="2:65" s="12" customFormat="1" ht="11.25" x14ac:dyDescent="0.2">
      <c r="B141" s="146"/>
      <c r="D141" s="147" t="s">
        <v>168</v>
      </c>
      <c r="E141" s="148" t="s">
        <v>19</v>
      </c>
      <c r="F141" s="149" t="s">
        <v>211</v>
      </c>
      <c r="H141" s="150">
        <v>0.72</v>
      </c>
      <c r="I141" s="151"/>
      <c r="L141" s="146"/>
      <c r="M141" s="152"/>
      <c r="U141" s="331"/>
      <c r="V141" s="1" t="str">
        <f t="shared" si="0"/>
        <v/>
      </c>
      <c r="AT141" s="148" t="s">
        <v>168</v>
      </c>
      <c r="AU141" s="148" t="s">
        <v>88</v>
      </c>
      <c r="AV141" s="12" t="s">
        <v>88</v>
      </c>
      <c r="AW141" s="12" t="s">
        <v>36</v>
      </c>
      <c r="AX141" s="12" t="s">
        <v>75</v>
      </c>
      <c r="AY141" s="148" t="s">
        <v>156</v>
      </c>
    </row>
    <row r="142" spans="2:65" s="13" customFormat="1" ht="11.25" x14ac:dyDescent="0.2">
      <c r="B142" s="153"/>
      <c r="D142" s="147" t="s">
        <v>168</v>
      </c>
      <c r="E142" s="154" t="s">
        <v>19</v>
      </c>
      <c r="F142" s="155" t="s">
        <v>170</v>
      </c>
      <c r="H142" s="156">
        <v>0.72</v>
      </c>
      <c r="I142" s="157"/>
      <c r="L142" s="153"/>
      <c r="M142" s="158"/>
      <c r="U142" s="332"/>
      <c r="V142" s="1" t="str">
        <f t="shared" si="0"/>
        <v/>
      </c>
      <c r="AT142" s="154" t="s">
        <v>168</v>
      </c>
      <c r="AU142" s="154" t="s">
        <v>88</v>
      </c>
      <c r="AV142" s="13" t="s">
        <v>164</v>
      </c>
      <c r="AW142" s="13" t="s">
        <v>36</v>
      </c>
      <c r="AX142" s="13" t="s">
        <v>82</v>
      </c>
      <c r="AY142" s="154" t="s">
        <v>156</v>
      </c>
    </row>
    <row r="143" spans="2:65" s="1" customFormat="1" ht="16.5" customHeight="1" x14ac:dyDescent="0.2">
      <c r="B143" s="33"/>
      <c r="C143" s="129" t="s">
        <v>212</v>
      </c>
      <c r="D143" s="129" t="s">
        <v>159</v>
      </c>
      <c r="E143" s="130" t="s">
        <v>213</v>
      </c>
      <c r="F143" s="131" t="s">
        <v>214</v>
      </c>
      <c r="G143" s="132" t="s">
        <v>215</v>
      </c>
      <c r="H143" s="133">
        <v>1.3</v>
      </c>
      <c r="I143" s="134"/>
      <c r="J143" s="135">
        <f>ROUND(I143*H143,2)</f>
        <v>0</v>
      </c>
      <c r="K143" s="131" t="s">
        <v>19</v>
      </c>
      <c r="L143" s="33"/>
      <c r="M143" s="136" t="s">
        <v>19</v>
      </c>
      <c r="N143" s="137" t="s">
        <v>47</v>
      </c>
      <c r="P143" s="138">
        <f>O143*H143</f>
        <v>0</v>
      </c>
      <c r="Q143" s="138">
        <v>4.0000000000000001E-3</v>
      </c>
      <c r="R143" s="138">
        <f>Q143*H143</f>
        <v>5.2000000000000006E-3</v>
      </c>
      <c r="S143" s="138">
        <v>0</v>
      </c>
      <c r="T143" s="138">
        <f>S143*H143</f>
        <v>0</v>
      </c>
      <c r="U143" s="329" t="s">
        <v>19</v>
      </c>
      <c r="V143" s="1" t="str">
        <f t="shared" si="0"/>
        <v/>
      </c>
      <c r="AR143" s="140" t="s">
        <v>164</v>
      </c>
      <c r="AT143" s="140" t="s">
        <v>159</v>
      </c>
      <c r="AU143" s="140" t="s">
        <v>88</v>
      </c>
      <c r="AY143" s="18" t="s">
        <v>156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8" t="s">
        <v>88</v>
      </c>
      <c r="BK143" s="141">
        <f>ROUND(I143*H143,2)</f>
        <v>0</v>
      </c>
      <c r="BL143" s="18" t="s">
        <v>164</v>
      </c>
      <c r="BM143" s="140" t="s">
        <v>216</v>
      </c>
    </row>
    <row r="144" spans="2:65" s="14" customFormat="1" ht="11.25" x14ac:dyDescent="0.2">
      <c r="B144" s="159"/>
      <c r="D144" s="147" t="s">
        <v>168</v>
      </c>
      <c r="E144" s="160" t="s">
        <v>19</v>
      </c>
      <c r="F144" s="161" t="s">
        <v>217</v>
      </c>
      <c r="H144" s="160" t="s">
        <v>19</v>
      </c>
      <c r="I144" s="162"/>
      <c r="L144" s="159"/>
      <c r="M144" s="163"/>
      <c r="U144" s="333"/>
      <c r="V144" s="1" t="str">
        <f t="shared" si="0"/>
        <v/>
      </c>
      <c r="AT144" s="160" t="s">
        <v>168</v>
      </c>
      <c r="AU144" s="160" t="s">
        <v>88</v>
      </c>
      <c r="AV144" s="14" t="s">
        <v>82</v>
      </c>
      <c r="AW144" s="14" t="s">
        <v>36</v>
      </c>
      <c r="AX144" s="14" t="s">
        <v>75</v>
      </c>
      <c r="AY144" s="160" t="s">
        <v>156</v>
      </c>
    </row>
    <row r="145" spans="2:65" s="12" customFormat="1" ht="11.25" x14ac:dyDescent="0.2">
      <c r="B145" s="146"/>
      <c r="D145" s="147" t="s">
        <v>168</v>
      </c>
      <c r="E145" s="148" t="s">
        <v>19</v>
      </c>
      <c r="F145" s="149" t="s">
        <v>218</v>
      </c>
      <c r="H145" s="150">
        <v>1.3</v>
      </c>
      <c r="I145" s="151"/>
      <c r="L145" s="146"/>
      <c r="M145" s="152"/>
      <c r="U145" s="331"/>
      <c r="V145" s="1" t="str">
        <f t="shared" si="0"/>
        <v/>
      </c>
      <c r="AT145" s="148" t="s">
        <v>168</v>
      </c>
      <c r="AU145" s="148" t="s">
        <v>88</v>
      </c>
      <c r="AV145" s="12" t="s">
        <v>88</v>
      </c>
      <c r="AW145" s="12" t="s">
        <v>36</v>
      </c>
      <c r="AX145" s="12" t="s">
        <v>75</v>
      </c>
      <c r="AY145" s="148" t="s">
        <v>156</v>
      </c>
    </row>
    <row r="146" spans="2:65" s="13" customFormat="1" ht="11.25" x14ac:dyDescent="0.2">
      <c r="B146" s="153"/>
      <c r="D146" s="147" t="s">
        <v>168</v>
      </c>
      <c r="E146" s="154" t="s">
        <v>19</v>
      </c>
      <c r="F146" s="155" t="s">
        <v>170</v>
      </c>
      <c r="H146" s="156">
        <v>1.3</v>
      </c>
      <c r="I146" s="157"/>
      <c r="L146" s="153"/>
      <c r="M146" s="158"/>
      <c r="U146" s="332"/>
      <c r="V146" s="1" t="str">
        <f t="shared" si="0"/>
        <v/>
      </c>
      <c r="AT146" s="154" t="s">
        <v>168</v>
      </c>
      <c r="AU146" s="154" t="s">
        <v>88</v>
      </c>
      <c r="AV146" s="13" t="s">
        <v>164</v>
      </c>
      <c r="AW146" s="13" t="s">
        <v>36</v>
      </c>
      <c r="AX146" s="13" t="s">
        <v>82</v>
      </c>
      <c r="AY146" s="154" t="s">
        <v>156</v>
      </c>
    </row>
    <row r="147" spans="2:65" s="1" customFormat="1" ht="24.2" customHeight="1" x14ac:dyDescent="0.2">
      <c r="B147" s="33"/>
      <c r="C147" s="129" t="s">
        <v>219</v>
      </c>
      <c r="D147" s="129" t="s">
        <v>159</v>
      </c>
      <c r="E147" s="130" t="s">
        <v>220</v>
      </c>
      <c r="F147" s="131" t="s">
        <v>221</v>
      </c>
      <c r="G147" s="132" t="s">
        <v>162</v>
      </c>
      <c r="H147" s="133">
        <v>2</v>
      </c>
      <c r="I147" s="134"/>
      <c r="J147" s="135">
        <f>ROUND(I147*H147,2)</f>
        <v>0</v>
      </c>
      <c r="K147" s="131" t="s">
        <v>163</v>
      </c>
      <c r="L147" s="33"/>
      <c r="M147" s="136" t="s">
        <v>19</v>
      </c>
      <c r="N147" s="137" t="s">
        <v>47</v>
      </c>
      <c r="P147" s="138">
        <f>O147*H147</f>
        <v>0</v>
      </c>
      <c r="Q147" s="138">
        <v>2.6550000000000001E-2</v>
      </c>
      <c r="R147" s="138">
        <f>Q147*H147</f>
        <v>5.3100000000000001E-2</v>
      </c>
      <c r="S147" s="138">
        <v>0</v>
      </c>
      <c r="T147" s="138">
        <f>S147*H147</f>
        <v>0</v>
      </c>
      <c r="U147" s="329" t="s">
        <v>19</v>
      </c>
      <c r="V147" s="1" t="str">
        <f t="shared" si="0"/>
        <v/>
      </c>
      <c r="AR147" s="140" t="s">
        <v>164</v>
      </c>
      <c r="AT147" s="140" t="s">
        <v>159</v>
      </c>
      <c r="AU147" s="140" t="s">
        <v>88</v>
      </c>
      <c r="AY147" s="18" t="s">
        <v>156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88</v>
      </c>
      <c r="BK147" s="141">
        <f>ROUND(I147*H147,2)</f>
        <v>0</v>
      </c>
      <c r="BL147" s="18" t="s">
        <v>164</v>
      </c>
      <c r="BM147" s="140" t="s">
        <v>222</v>
      </c>
    </row>
    <row r="148" spans="2:65" s="1" customFormat="1" ht="11.25" x14ac:dyDescent="0.2">
      <c r="B148" s="33"/>
      <c r="D148" s="142" t="s">
        <v>166</v>
      </c>
      <c r="F148" s="143" t="s">
        <v>223</v>
      </c>
      <c r="I148" s="144"/>
      <c r="L148" s="33"/>
      <c r="M148" s="145"/>
      <c r="U148" s="330"/>
      <c r="V148" s="1" t="str">
        <f t="shared" si="0"/>
        <v/>
      </c>
      <c r="AT148" s="18" t="s">
        <v>166</v>
      </c>
      <c r="AU148" s="18" t="s">
        <v>88</v>
      </c>
    </row>
    <row r="149" spans="2:65" s="14" customFormat="1" ht="11.25" x14ac:dyDescent="0.2">
      <c r="B149" s="159"/>
      <c r="D149" s="147" t="s">
        <v>168</v>
      </c>
      <c r="E149" s="160" t="s">
        <v>19</v>
      </c>
      <c r="F149" s="161" t="s">
        <v>217</v>
      </c>
      <c r="H149" s="160" t="s">
        <v>19</v>
      </c>
      <c r="I149" s="162"/>
      <c r="L149" s="159"/>
      <c r="M149" s="163"/>
      <c r="U149" s="333"/>
      <c r="V149" s="1" t="str">
        <f t="shared" si="0"/>
        <v/>
      </c>
      <c r="AT149" s="160" t="s">
        <v>168</v>
      </c>
      <c r="AU149" s="160" t="s">
        <v>88</v>
      </c>
      <c r="AV149" s="14" t="s">
        <v>82</v>
      </c>
      <c r="AW149" s="14" t="s">
        <v>36</v>
      </c>
      <c r="AX149" s="14" t="s">
        <v>75</v>
      </c>
      <c r="AY149" s="160" t="s">
        <v>156</v>
      </c>
    </row>
    <row r="150" spans="2:65" s="12" customFormat="1" ht="11.25" x14ac:dyDescent="0.2">
      <c r="B150" s="146"/>
      <c r="D150" s="147" t="s">
        <v>168</v>
      </c>
      <c r="E150" s="148" t="s">
        <v>19</v>
      </c>
      <c r="F150" s="149" t="s">
        <v>224</v>
      </c>
      <c r="H150" s="150">
        <v>2</v>
      </c>
      <c r="I150" s="151"/>
      <c r="L150" s="146"/>
      <c r="M150" s="152"/>
      <c r="U150" s="331"/>
      <c r="V150" s="1" t="str">
        <f t="shared" si="0"/>
        <v/>
      </c>
      <c r="AT150" s="148" t="s">
        <v>168</v>
      </c>
      <c r="AU150" s="148" t="s">
        <v>88</v>
      </c>
      <c r="AV150" s="12" t="s">
        <v>88</v>
      </c>
      <c r="AW150" s="12" t="s">
        <v>36</v>
      </c>
      <c r="AX150" s="12" t="s">
        <v>75</v>
      </c>
      <c r="AY150" s="148" t="s">
        <v>156</v>
      </c>
    </row>
    <row r="151" spans="2:65" s="13" customFormat="1" ht="11.25" x14ac:dyDescent="0.2">
      <c r="B151" s="153"/>
      <c r="D151" s="147" t="s">
        <v>168</v>
      </c>
      <c r="E151" s="154" t="s">
        <v>19</v>
      </c>
      <c r="F151" s="155" t="s">
        <v>170</v>
      </c>
      <c r="H151" s="156">
        <v>2</v>
      </c>
      <c r="I151" s="157"/>
      <c r="L151" s="153"/>
      <c r="M151" s="158"/>
      <c r="U151" s="332"/>
      <c r="V151" s="1" t="str">
        <f t="shared" si="0"/>
        <v/>
      </c>
      <c r="AT151" s="154" t="s">
        <v>168</v>
      </c>
      <c r="AU151" s="154" t="s">
        <v>88</v>
      </c>
      <c r="AV151" s="13" t="s">
        <v>164</v>
      </c>
      <c r="AW151" s="13" t="s">
        <v>36</v>
      </c>
      <c r="AX151" s="13" t="s">
        <v>82</v>
      </c>
      <c r="AY151" s="154" t="s">
        <v>156</v>
      </c>
    </row>
    <row r="152" spans="2:65" s="11" customFormat="1" ht="22.9" customHeight="1" x14ac:dyDescent="0.2">
      <c r="B152" s="117"/>
      <c r="D152" s="118" t="s">
        <v>74</v>
      </c>
      <c r="E152" s="127" t="s">
        <v>195</v>
      </c>
      <c r="F152" s="127" t="s">
        <v>225</v>
      </c>
      <c r="I152" s="120"/>
      <c r="J152" s="128">
        <f>BK152</f>
        <v>0</v>
      </c>
      <c r="L152" s="117"/>
      <c r="M152" s="122"/>
      <c r="P152" s="123">
        <f>SUM(P153:P276)</f>
        <v>0</v>
      </c>
      <c r="R152" s="123">
        <f>SUM(R153:R276)</f>
        <v>2.3110415599999996</v>
      </c>
      <c r="T152" s="123">
        <f>SUM(T153:T276)</f>
        <v>0.12304785</v>
      </c>
      <c r="U152" s="328"/>
      <c r="V152" s="1" t="str">
        <f t="shared" si="0"/>
        <v/>
      </c>
      <c r="AR152" s="118" t="s">
        <v>82</v>
      </c>
      <c r="AT152" s="125" t="s">
        <v>74</v>
      </c>
      <c r="AU152" s="125" t="s">
        <v>82</v>
      </c>
      <c r="AY152" s="118" t="s">
        <v>156</v>
      </c>
      <c r="BK152" s="126">
        <f>SUM(BK153:BK276)</f>
        <v>0</v>
      </c>
    </row>
    <row r="153" spans="2:65" s="1" customFormat="1" ht="16.5" customHeight="1" x14ac:dyDescent="0.2">
      <c r="B153" s="33"/>
      <c r="C153" s="129" t="s">
        <v>226</v>
      </c>
      <c r="D153" s="129" t="s">
        <v>159</v>
      </c>
      <c r="E153" s="130" t="s">
        <v>227</v>
      </c>
      <c r="F153" s="131" t="s">
        <v>228</v>
      </c>
      <c r="G153" s="132" t="s">
        <v>178</v>
      </c>
      <c r="H153" s="133">
        <v>48.13</v>
      </c>
      <c r="I153" s="134"/>
      <c r="J153" s="135">
        <f>ROUND(I153*H153,2)</f>
        <v>0</v>
      </c>
      <c r="K153" s="131" t="s">
        <v>163</v>
      </c>
      <c r="L153" s="33"/>
      <c r="M153" s="136" t="s">
        <v>19</v>
      </c>
      <c r="N153" s="137" t="s">
        <v>47</v>
      </c>
      <c r="P153" s="138">
        <f>O153*H153</f>
        <v>0</v>
      </c>
      <c r="Q153" s="138">
        <v>4.0000000000000003E-5</v>
      </c>
      <c r="R153" s="138">
        <f>Q153*H153</f>
        <v>1.9252000000000002E-3</v>
      </c>
      <c r="S153" s="138">
        <v>6.0000000000000002E-5</v>
      </c>
      <c r="T153" s="138">
        <f>S153*H153</f>
        <v>2.8878000000000003E-3</v>
      </c>
      <c r="U153" s="329" t="s">
        <v>19</v>
      </c>
      <c r="V153" s="1" t="str">
        <f t="shared" si="0"/>
        <v/>
      </c>
      <c r="AR153" s="140" t="s">
        <v>164</v>
      </c>
      <c r="AT153" s="140" t="s">
        <v>159</v>
      </c>
      <c r="AU153" s="140" t="s">
        <v>88</v>
      </c>
      <c r="AY153" s="18" t="s">
        <v>156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8" t="s">
        <v>88</v>
      </c>
      <c r="BK153" s="141">
        <f>ROUND(I153*H153,2)</f>
        <v>0</v>
      </c>
      <c r="BL153" s="18" t="s">
        <v>164</v>
      </c>
      <c r="BM153" s="140" t="s">
        <v>229</v>
      </c>
    </row>
    <row r="154" spans="2:65" s="1" customFormat="1" ht="11.25" x14ac:dyDescent="0.2">
      <c r="B154" s="33"/>
      <c r="D154" s="142" t="s">
        <v>166</v>
      </c>
      <c r="F154" s="143" t="s">
        <v>230</v>
      </c>
      <c r="I154" s="144"/>
      <c r="L154" s="33"/>
      <c r="M154" s="145"/>
      <c r="U154" s="330"/>
      <c r="V154" s="1" t="str">
        <f t="shared" si="0"/>
        <v/>
      </c>
      <c r="AT154" s="18" t="s">
        <v>166</v>
      </c>
      <c r="AU154" s="18" t="s">
        <v>88</v>
      </c>
    </row>
    <row r="155" spans="2:65" s="1" customFormat="1" ht="24.2" customHeight="1" x14ac:dyDescent="0.2">
      <c r="B155" s="33"/>
      <c r="C155" s="129" t="s">
        <v>8</v>
      </c>
      <c r="D155" s="129" t="s">
        <v>159</v>
      </c>
      <c r="E155" s="130" t="s">
        <v>231</v>
      </c>
      <c r="F155" s="131" t="s">
        <v>232</v>
      </c>
      <c r="G155" s="132" t="s">
        <v>178</v>
      </c>
      <c r="H155" s="133">
        <v>6.0049999999999999</v>
      </c>
      <c r="I155" s="134"/>
      <c r="J155" s="135">
        <f>ROUND(I155*H155,2)</f>
        <v>0</v>
      </c>
      <c r="K155" s="131" t="s">
        <v>163</v>
      </c>
      <c r="L155" s="33"/>
      <c r="M155" s="136" t="s">
        <v>19</v>
      </c>
      <c r="N155" s="137" t="s">
        <v>47</v>
      </c>
      <c r="P155" s="138">
        <f>O155*H155</f>
        <v>0</v>
      </c>
      <c r="Q155" s="138">
        <v>2.0930000000000001E-2</v>
      </c>
      <c r="R155" s="138">
        <f>Q155*H155</f>
        <v>0.12568465000000001</v>
      </c>
      <c r="S155" s="138">
        <v>0.02</v>
      </c>
      <c r="T155" s="138">
        <f>S155*H155</f>
        <v>0.1201</v>
      </c>
      <c r="U155" s="329" t="s">
        <v>19</v>
      </c>
      <c r="V155" s="1" t="str">
        <f t="shared" si="0"/>
        <v/>
      </c>
      <c r="AR155" s="140" t="s">
        <v>164</v>
      </c>
      <c r="AT155" s="140" t="s">
        <v>159</v>
      </c>
      <c r="AU155" s="140" t="s">
        <v>88</v>
      </c>
      <c r="AY155" s="18" t="s">
        <v>156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88</v>
      </c>
      <c r="BK155" s="141">
        <f>ROUND(I155*H155,2)</f>
        <v>0</v>
      </c>
      <c r="BL155" s="18" t="s">
        <v>164</v>
      </c>
      <c r="BM155" s="140" t="s">
        <v>233</v>
      </c>
    </row>
    <row r="156" spans="2:65" s="1" customFormat="1" ht="11.25" x14ac:dyDescent="0.2">
      <c r="B156" s="33"/>
      <c r="D156" s="142" t="s">
        <v>166</v>
      </c>
      <c r="F156" s="143" t="s">
        <v>234</v>
      </c>
      <c r="I156" s="144"/>
      <c r="L156" s="33"/>
      <c r="M156" s="145"/>
      <c r="U156" s="330"/>
      <c r="V156" s="1" t="str">
        <f t="shared" si="0"/>
        <v/>
      </c>
      <c r="AT156" s="18" t="s">
        <v>166</v>
      </c>
      <c r="AU156" s="18" t="s">
        <v>88</v>
      </c>
    </row>
    <row r="157" spans="2:65" s="14" customFormat="1" ht="11.25" x14ac:dyDescent="0.2">
      <c r="B157" s="159"/>
      <c r="D157" s="147" t="s">
        <v>168</v>
      </c>
      <c r="E157" s="160" t="s">
        <v>19</v>
      </c>
      <c r="F157" s="161" t="s">
        <v>235</v>
      </c>
      <c r="H157" s="160" t="s">
        <v>19</v>
      </c>
      <c r="I157" s="162"/>
      <c r="L157" s="159"/>
      <c r="M157" s="163"/>
      <c r="U157" s="333"/>
      <c r="V157" s="1" t="str">
        <f t="shared" si="0"/>
        <v/>
      </c>
      <c r="AT157" s="160" t="s">
        <v>168</v>
      </c>
      <c r="AU157" s="160" t="s">
        <v>88</v>
      </c>
      <c r="AV157" s="14" t="s">
        <v>82</v>
      </c>
      <c r="AW157" s="14" t="s">
        <v>36</v>
      </c>
      <c r="AX157" s="14" t="s">
        <v>75</v>
      </c>
      <c r="AY157" s="160" t="s">
        <v>156</v>
      </c>
    </row>
    <row r="158" spans="2:65" s="12" customFormat="1" ht="11.25" x14ac:dyDescent="0.2">
      <c r="B158" s="146"/>
      <c r="D158" s="147" t="s">
        <v>168</v>
      </c>
      <c r="E158" s="148" t="s">
        <v>19</v>
      </c>
      <c r="F158" s="149" t="s">
        <v>236</v>
      </c>
      <c r="H158" s="150">
        <v>1.3680000000000001</v>
      </c>
      <c r="I158" s="151"/>
      <c r="L158" s="146"/>
      <c r="M158" s="152"/>
      <c r="U158" s="331"/>
      <c r="V158" s="1" t="str">
        <f t="shared" si="0"/>
        <v/>
      </c>
      <c r="AT158" s="148" t="s">
        <v>168</v>
      </c>
      <c r="AU158" s="148" t="s">
        <v>88</v>
      </c>
      <c r="AV158" s="12" t="s">
        <v>88</v>
      </c>
      <c r="AW158" s="12" t="s">
        <v>36</v>
      </c>
      <c r="AX158" s="12" t="s">
        <v>75</v>
      </c>
      <c r="AY158" s="148" t="s">
        <v>156</v>
      </c>
    </row>
    <row r="159" spans="2:65" s="12" customFormat="1" ht="11.25" x14ac:dyDescent="0.2">
      <c r="B159" s="146"/>
      <c r="D159" s="147" t="s">
        <v>168</v>
      </c>
      <c r="E159" s="148" t="s">
        <v>19</v>
      </c>
      <c r="F159" s="149" t="s">
        <v>237</v>
      </c>
      <c r="H159" s="150">
        <v>1.9590000000000001</v>
      </c>
      <c r="I159" s="151"/>
      <c r="L159" s="146"/>
      <c r="M159" s="152"/>
      <c r="U159" s="331"/>
      <c r="V159" s="1" t="str">
        <f t="shared" si="0"/>
        <v/>
      </c>
      <c r="AT159" s="148" t="s">
        <v>168</v>
      </c>
      <c r="AU159" s="148" t="s">
        <v>88</v>
      </c>
      <c r="AV159" s="12" t="s">
        <v>88</v>
      </c>
      <c r="AW159" s="12" t="s">
        <v>36</v>
      </c>
      <c r="AX159" s="12" t="s">
        <v>75</v>
      </c>
      <c r="AY159" s="148" t="s">
        <v>156</v>
      </c>
    </row>
    <row r="160" spans="2:65" s="12" customFormat="1" ht="11.25" x14ac:dyDescent="0.2">
      <c r="B160" s="146"/>
      <c r="D160" s="147" t="s">
        <v>168</v>
      </c>
      <c r="E160" s="148" t="s">
        <v>19</v>
      </c>
      <c r="F160" s="149" t="s">
        <v>238</v>
      </c>
      <c r="H160" s="150">
        <v>2.6779999999999999</v>
      </c>
      <c r="I160" s="151"/>
      <c r="L160" s="146"/>
      <c r="M160" s="152"/>
      <c r="U160" s="331"/>
      <c r="V160" s="1" t="str">
        <f t="shared" si="0"/>
        <v/>
      </c>
      <c r="AT160" s="148" t="s">
        <v>168</v>
      </c>
      <c r="AU160" s="148" t="s">
        <v>88</v>
      </c>
      <c r="AV160" s="12" t="s">
        <v>88</v>
      </c>
      <c r="AW160" s="12" t="s">
        <v>36</v>
      </c>
      <c r="AX160" s="12" t="s">
        <v>75</v>
      </c>
      <c r="AY160" s="148" t="s">
        <v>156</v>
      </c>
    </row>
    <row r="161" spans="2:65" s="13" customFormat="1" ht="11.25" x14ac:dyDescent="0.2">
      <c r="B161" s="153"/>
      <c r="D161" s="147" t="s">
        <v>168</v>
      </c>
      <c r="E161" s="154" t="s">
        <v>19</v>
      </c>
      <c r="F161" s="155" t="s">
        <v>170</v>
      </c>
      <c r="H161" s="156">
        <v>6.0049999999999999</v>
      </c>
      <c r="I161" s="157"/>
      <c r="L161" s="153"/>
      <c r="M161" s="158"/>
      <c r="U161" s="332"/>
      <c r="V161" s="1" t="str">
        <f t="shared" si="0"/>
        <v/>
      </c>
      <c r="AT161" s="154" t="s">
        <v>168</v>
      </c>
      <c r="AU161" s="154" t="s">
        <v>88</v>
      </c>
      <c r="AV161" s="13" t="s">
        <v>164</v>
      </c>
      <c r="AW161" s="13" t="s">
        <v>36</v>
      </c>
      <c r="AX161" s="13" t="s">
        <v>82</v>
      </c>
      <c r="AY161" s="154" t="s">
        <v>156</v>
      </c>
    </row>
    <row r="162" spans="2:65" s="1" customFormat="1" ht="24.2" customHeight="1" x14ac:dyDescent="0.2">
      <c r="B162" s="33"/>
      <c r="C162" s="129" t="s">
        <v>239</v>
      </c>
      <c r="D162" s="129" t="s">
        <v>159</v>
      </c>
      <c r="E162" s="130" t="s">
        <v>240</v>
      </c>
      <c r="F162" s="131" t="s">
        <v>241</v>
      </c>
      <c r="G162" s="132" t="s">
        <v>178</v>
      </c>
      <c r="H162" s="133">
        <v>6.0049999999999999</v>
      </c>
      <c r="I162" s="134"/>
      <c r="J162" s="135">
        <f>ROUND(I162*H162,2)</f>
        <v>0</v>
      </c>
      <c r="K162" s="131" t="s">
        <v>163</v>
      </c>
      <c r="L162" s="33"/>
      <c r="M162" s="136" t="s">
        <v>19</v>
      </c>
      <c r="N162" s="137" t="s">
        <v>47</v>
      </c>
      <c r="P162" s="138">
        <f>O162*H162</f>
        <v>0</v>
      </c>
      <c r="Q162" s="138">
        <v>2.0000000000000002E-5</v>
      </c>
      <c r="R162" s="138">
        <f>Q162*H162</f>
        <v>1.2010000000000001E-4</v>
      </c>
      <c r="S162" s="138">
        <v>1.0000000000000001E-5</v>
      </c>
      <c r="T162" s="138">
        <f>S162*H162</f>
        <v>6.0050000000000003E-5</v>
      </c>
      <c r="U162" s="329" t="s">
        <v>19</v>
      </c>
      <c r="V162" s="1" t="str">
        <f t="shared" si="0"/>
        <v/>
      </c>
      <c r="AR162" s="140" t="s">
        <v>164</v>
      </c>
      <c r="AT162" s="140" t="s">
        <v>159</v>
      </c>
      <c r="AU162" s="140" t="s">
        <v>88</v>
      </c>
      <c r="AY162" s="18" t="s">
        <v>156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88</v>
      </c>
      <c r="BK162" s="141">
        <f>ROUND(I162*H162,2)</f>
        <v>0</v>
      </c>
      <c r="BL162" s="18" t="s">
        <v>164</v>
      </c>
      <c r="BM162" s="140" t="s">
        <v>242</v>
      </c>
    </row>
    <row r="163" spans="2:65" s="1" customFormat="1" ht="11.25" x14ac:dyDescent="0.2">
      <c r="B163" s="33"/>
      <c r="D163" s="142" t="s">
        <v>166</v>
      </c>
      <c r="F163" s="143" t="s">
        <v>243</v>
      </c>
      <c r="I163" s="144"/>
      <c r="L163" s="33"/>
      <c r="M163" s="145"/>
      <c r="U163" s="330"/>
      <c r="V163" s="1" t="str">
        <f t="shared" si="0"/>
        <v/>
      </c>
      <c r="AT163" s="18" t="s">
        <v>166</v>
      </c>
      <c r="AU163" s="18" t="s">
        <v>88</v>
      </c>
    </row>
    <row r="164" spans="2:65" s="1" customFormat="1" ht="16.5" customHeight="1" x14ac:dyDescent="0.2">
      <c r="B164" s="33"/>
      <c r="C164" s="129" t="s">
        <v>244</v>
      </c>
      <c r="D164" s="129" t="s">
        <v>159</v>
      </c>
      <c r="E164" s="130" t="s">
        <v>245</v>
      </c>
      <c r="F164" s="131" t="s">
        <v>246</v>
      </c>
      <c r="G164" s="132" t="s">
        <v>178</v>
      </c>
      <c r="H164" s="133">
        <v>1.2849999999999999</v>
      </c>
      <c r="I164" s="134"/>
      <c r="J164" s="135">
        <f>ROUND(I164*H164,2)</f>
        <v>0</v>
      </c>
      <c r="K164" s="131" t="s">
        <v>163</v>
      </c>
      <c r="L164" s="33"/>
      <c r="M164" s="136" t="s">
        <v>19</v>
      </c>
      <c r="N164" s="137" t="s">
        <v>47</v>
      </c>
      <c r="P164" s="138">
        <f>O164*H164</f>
        <v>0</v>
      </c>
      <c r="Q164" s="138">
        <v>5.6000000000000001E-2</v>
      </c>
      <c r="R164" s="138">
        <f>Q164*H164</f>
        <v>7.1959999999999996E-2</v>
      </c>
      <c r="S164" s="138">
        <v>0</v>
      </c>
      <c r="T164" s="138">
        <f>S164*H164</f>
        <v>0</v>
      </c>
      <c r="U164" s="329" t="s">
        <v>19</v>
      </c>
      <c r="V164" s="1" t="str">
        <f t="shared" si="0"/>
        <v/>
      </c>
      <c r="AR164" s="140" t="s">
        <v>164</v>
      </c>
      <c r="AT164" s="140" t="s">
        <v>159</v>
      </c>
      <c r="AU164" s="140" t="s">
        <v>88</v>
      </c>
      <c r="AY164" s="18" t="s">
        <v>156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88</v>
      </c>
      <c r="BK164" s="141">
        <f>ROUND(I164*H164,2)</f>
        <v>0</v>
      </c>
      <c r="BL164" s="18" t="s">
        <v>164</v>
      </c>
      <c r="BM164" s="140" t="s">
        <v>247</v>
      </c>
    </row>
    <row r="165" spans="2:65" s="1" customFormat="1" ht="11.25" x14ac:dyDescent="0.2">
      <c r="B165" s="33"/>
      <c r="D165" s="142" t="s">
        <v>166</v>
      </c>
      <c r="F165" s="143" t="s">
        <v>248</v>
      </c>
      <c r="I165" s="144"/>
      <c r="L165" s="33"/>
      <c r="M165" s="145"/>
      <c r="U165" s="330"/>
      <c r="V165" s="1" t="str">
        <f t="shared" si="0"/>
        <v/>
      </c>
      <c r="AT165" s="18" t="s">
        <v>166</v>
      </c>
      <c r="AU165" s="18" t="s">
        <v>88</v>
      </c>
    </row>
    <row r="166" spans="2:65" s="12" customFormat="1" ht="11.25" x14ac:dyDescent="0.2">
      <c r="B166" s="146"/>
      <c r="D166" s="147" t="s">
        <v>168</v>
      </c>
      <c r="E166" s="148" t="s">
        <v>19</v>
      </c>
      <c r="F166" s="149" t="s">
        <v>249</v>
      </c>
      <c r="H166" s="150">
        <v>1.2150000000000001</v>
      </c>
      <c r="I166" s="151"/>
      <c r="L166" s="146"/>
      <c r="M166" s="152"/>
      <c r="U166" s="331"/>
      <c r="V166" s="1" t="str">
        <f t="shared" si="0"/>
        <v/>
      </c>
      <c r="AT166" s="148" t="s">
        <v>168</v>
      </c>
      <c r="AU166" s="148" t="s">
        <v>88</v>
      </c>
      <c r="AV166" s="12" t="s">
        <v>88</v>
      </c>
      <c r="AW166" s="12" t="s">
        <v>36</v>
      </c>
      <c r="AX166" s="12" t="s">
        <v>75</v>
      </c>
      <c r="AY166" s="148" t="s">
        <v>156</v>
      </c>
    </row>
    <row r="167" spans="2:65" s="12" customFormat="1" ht="11.25" x14ac:dyDescent="0.2">
      <c r="B167" s="146"/>
      <c r="D167" s="147" t="s">
        <v>168</v>
      </c>
      <c r="E167" s="148" t="s">
        <v>19</v>
      </c>
      <c r="F167" s="149" t="s">
        <v>250</v>
      </c>
      <c r="H167" s="150">
        <v>7.0000000000000007E-2</v>
      </c>
      <c r="I167" s="151"/>
      <c r="L167" s="146"/>
      <c r="M167" s="152"/>
      <c r="U167" s="331"/>
      <c r="V167" s="1" t="str">
        <f t="shared" si="0"/>
        <v/>
      </c>
      <c r="AT167" s="148" t="s">
        <v>168</v>
      </c>
      <c r="AU167" s="148" t="s">
        <v>88</v>
      </c>
      <c r="AV167" s="12" t="s">
        <v>88</v>
      </c>
      <c r="AW167" s="12" t="s">
        <v>36</v>
      </c>
      <c r="AX167" s="12" t="s">
        <v>75</v>
      </c>
      <c r="AY167" s="148" t="s">
        <v>156</v>
      </c>
    </row>
    <row r="168" spans="2:65" s="13" customFormat="1" ht="11.25" x14ac:dyDescent="0.2">
      <c r="B168" s="153"/>
      <c r="D168" s="147" t="s">
        <v>168</v>
      </c>
      <c r="E168" s="154" t="s">
        <v>19</v>
      </c>
      <c r="F168" s="155" t="s">
        <v>170</v>
      </c>
      <c r="H168" s="156">
        <v>1.2850000000000001</v>
      </c>
      <c r="I168" s="157"/>
      <c r="L168" s="153"/>
      <c r="M168" s="158"/>
      <c r="U168" s="332"/>
      <c r="V168" s="1" t="str">
        <f t="shared" si="0"/>
        <v/>
      </c>
      <c r="AT168" s="154" t="s">
        <v>168</v>
      </c>
      <c r="AU168" s="154" t="s">
        <v>88</v>
      </c>
      <c r="AV168" s="13" t="s">
        <v>164</v>
      </c>
      <c r="AW168" s="13" t="s">
        <v>36</v>
      </c>
      <c r="AX168" s="13" t="s">
        <v>82</v>
      </c>
      <c r="AY168" s="154" t="s">
        <v>156</v>
      </c>
    </row>
    <row r="169" spans="2:65" s="1" customFormat="1" ht="24.2" customHeight="1" x14ac:dyDescent="0.2">
      <c r="B169" s="33"/>
      <c r="C169" s="129" t="s">
        <v>251</v>
      </c>
      <c r="D169" s="129" t="s">
        <v>159</v>
      </c>
      <c r="E169" s="130" t="s">
        <v>252</v>
      </c>
      <c r="F169" s="131" t="s">
        <v>253</v>
      </c>
      <c r="G169" s="132" t="s">
        <v>178</v>
      </c>
      <c r="H169" s="133">
        <v>126.795</v>
      </c>
      <c r="I169" s="134"/>
      <c r="J169" s="135">
        <f>ROUND(I169*H169,2)</f>
        <v>0</v>
      </c>
      <c r="K169" s="131" t="s">
        <v>163</v>
      </c>
      <c r="L169" s="33"/>
      <c r="M169" s="136" t="s">
        <v>19</v>
      </c>
      <c r="N169" s="137" t="s">
        <v>47</v>
      </c>
      <c r="P169" s="138">
        <f>O169*H169</f>
        <v>0</v>
      </c>
      <c r="Q169" s="138">
        <v>5.7099999999999998E-3</v>
      </c>
      <c r="R169" s="138">
        <f>Q169*H169</f>
        <v>0.72399944999999999</v>
      </c>
      <c r="S169" s="138">
        <v>0</v>
      </c>
      <c r="T169" s="138">
        <f>S169*H169</f>
        <v>0</v>
      </c>
      <c r="U169" s="329" t="s">
        <v>19</v>
      </c>
      <c r="V169" s="1" t="str">
        <f t="shared" si="0"/>
        <v/>
      </c>
      <c r="AR169" s="140" t="s">
        <v>164</v>
      </c>
      <c r="AT169" s="140" t="s">
        <v>159</v>
      </c>
      <c r="AU169" s="140" t="s">
        <v>88</v>
      </c>
      <c r="AY169" s="18" t="s">
        <v>156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88</v>
      </c>
      <c r="BK169" s="141">
        <f>ROUND(I169*H169,2)</f>
        <v>0</v>
      </c>
      <c r="BL169" s="18" t="s">
        <v>164</v>
      </c>
      <c r="BM169" s="140" t="s">
        <v>254</v>
      </c>
    </row>
    <row r="170" spans="2:65" s="1" customFormat="1" ht="11.25" x14ac:dyDescent="0.2">
      <c r="B170" s="33"/>
      <c r="D170" s="142" t="s">
        <v>166</v>
      </c>
      <c r="F170" s="143" t="s">
        <v>255</v>
      </c>
      <c r="I170" s="144"/>
      <c r="L170" s="33"/>
      <c r="M170" s="145"/>
      <c r="U170" s="330"/>
      <c r="V170" s="1" t="str">
        <f t="shared" si="0"/>
        <v/>
      </c>
      <c r="AT170" s="18" t="s">
        <v>166</v>
      </c>
      <c r="AU170" s="18" t="s">
        <v>88</v>
      </c>
    </row>
    <row r="171" spans="2:65" s="1" customFormat="1" ht="19.5" x14ac:dyDescent="0.2">
      <c r="B171" s="33"/>
      <c r="D171" s="147" t="s">
        <v>256</v>
      </c>
      <c r="F171" s="164" t="s">
        <v>257</v>
      </c>
      <c r="I171" s="144"/>
      <c r="L171" s="33"/>
      <c r="M171" s="145"/>
      <c r="U171" s="330"/>
      <c r="V171" s="1" t="str">
        <f t="shared" si="0"/>
        <v/>
      </c>
      <c r="AT171" s="18" t="s">
        <v>256</v>
      </c>
      <c r="AU171" s="18" t="s">
        <v>88</v>
      </c>
    </row>
    <row r="172" spans="2:65" s="14" customFormat="1" ht="11.25" x14ac:dyDescent="0.2">
      <c r="B172" s="159"/>
      <c r="D172" s="147" t="s">
        <v>168</v>
      </c>
      <c r="E172" s="160" t="s">
        <v>19</v>
      </c>
      <c r="F172" s="161" t="s">
        <v>258</v>
      </c>
      <c r="H172" s="160" t="s">
        <v>19</v>
      </c>
      <c r="I172" s="162"/>
      <c r="L172" s="159"/>
      <c r="M172" s="163"/>
      <c r="U172" s="333"/>
      <c r="V172" s="1" t="str">
        <f t="shared" ref="V172:V235" si="1">IF(U172="investice",J172,"")</f>
        <v/>
      </c>
      <c r="AT172" s="160" t="s">
        <v>168</v>
      </c>
      <c r="AU172" s="160" t="s">
        <v>88</v>
      </c>
      <c r="AV172" s="14" t="s">
        <v>82</v>
      </c>
      <c r="AW172" s="14" t="s">
        <v>36</v>
      </c>
      <c r="AX172" s="14" t="s">
        <v>75</v>
      </c>
      <c r="AY172" s="160" t="s">
        <v>156</v>
      </c>
    </row>
    <row r="173" spans="2:65" s="12" customFormat="1" ht="11.25" x14ac:dyDescent="0.2">
      <c r="B173" s="146"/>
      <c r="D173" s="147" t="s">
        <v>168</v>
      </c>
      <c r="E173" s="148" t="s">
        <v>19</v>
      </c>
      <c r="F173" s="149" t="s">
        <v>259</v>
      </c>
      <c r="H173" s="150">
        <v>48.3</v>
      </c>
      <c r="I173" s="151"/>
      <c r="L173" s="146"/>
      <c r="M173" s="152"/>
      <c r="U173" s="331"/>
      <c r="V173" s="1" t="str">
        <f t="shared" si="1"/>
        <v/>
      </c>
      <c r="AT173" s="148" t="s">
        <v>168</v>
      </c>
      <c r="AU173" s="148" t="s">
        <v>88</v>
      </c>
      <c r="AV173" s="12" t="s">
        <v>88</v>
      </c>
      <c r="AW173" s="12" t="s">
        <v>36</v>
      </c>
      <c r="AX173" s="12" t="s">
        <v>75</v>
      </c>
      <c r="AY173" s="148" t="s">
        <v>156</v>
      </c>
    </row>
    <row r="174" spans="2:65" s="12" customFormat="1" ht="11.25" x14ac:dyDescent="0.2">
      <c r="B174" s="146"/>
      <c r="D174" s="147" t="s">
        <v>168</v>
      </c>
      <c r="E174" s="148" t="s">
        <v>19</v>
      </c>
      <c r="F174" s="149" t="s">
        <v>260</v>
      </c>
      <c r="H174" s="150">
        <v>75.375</v>
      </c>
      <c r="I174" s="151"/>
      <c r="L174" s="146"/>
      <c r="M174" s="152"/>
      <c r="U174" s="331"/>
      <c r="V174" s="1" t="str">
        <f t="shared" si="1"/>
        <v/>
      </c>
      <c r="AT174" s="148" t="s">
        <v>168</v>
      </c>
      <c r="AU174" s="148" t="s">
        <v>88</v>
      </c>
      <c r="AV174" s="12" t="s">
        <v>88</v>
      </c>
      <c r="AW174" s="12" t="s">
        <v>36</v>
      </c>
      <c r="AX174" s="12" t="s">
        <v>75</v>
      </c>
      <c r="AY174" s="148" t="s">
        <v>156</v>
      </c>
    </row>
    <row r="175" spans="2:65" s="12" customFormat="1" ht="11.25" x14ac:dyDescent="0.2">
      <c r="B175" s="146"/>
      <c r="D175" s="147" t="s">
        <v>168</v>
      </c>
      <c r="E175" s="148" t="s">
        <v>19</v>
      </c>
      <c r="F175" s="149" t="s">
        <v>261</v>
      </c>
      <c r="H175" s="150">
        <v>3.12</v>
      </c>
      <c r="I175" s="151"/>
      <c r="L175" s="146"/>
      <c r="M175" s="152"/>
      <c r="U175" s="331"/>
      <c r="V175" s="1" t="str">
        <f t="shared" si="1"/>
        <v/>
      </c>
      <c r="AT175" s="148" t="s">
        <v>168</v>
      </c>
      <c r="AU175" s="148" t="s">
        <v>88</v>
      </c>
      <c r="AV175" s="12" t="s">
        <v>88</v>
      </c>
      <c r="AW175" s="12" t="s">
        <v>36</v>
      </c>
      <c r="AX175" s="12" t="s">
        <v>75</v>
      </c>
      <c r="AY175" s="148" t="s">
        <v>156</v>
      </c>
    </row>
    <row r="176" spans="2:65" s="13" customFormat="1" ht="11.25" x14ac:dyDescent="0.2">
      <c r="B176" s="153"/>
      <c r="D176" s="147" t="s">
        <v>168</v>
      </c>
      <c r="E176" s="154" t="s">
        <v>19</v>
      </c>
      <c r="F176" s="155" t="s">
        <v>170</v>
      </c>
      <c r="H176" s="156">
        <v>126.795</v>
      </c>
      <c r="I176" s="157"/>
      <c r="L176" s="153"/>
      <c r="M176" s="158"/>
      <c r="U176" s="332"/>
      <c r="V176" s="1" t="str">
        <f t="shared" si="1"/>
        <v/>
      </c>
      <c r="AT176" s="154" t="s">
        <v>168</v>
      </c>
      <c r="AU176" s="154" t="s">
        <v>88</v>
      </c>
      <c r="AV176" s="13" t="s">
        <v>164</v>
      </c>
      <c r="AW176" s="13" t="s">
        <v>36</v>
      </c>
      <c r="AX176" s="13" t="s">
        <v>82</v>
      </c>
      <c r="AY176" s="154" t="s">
        <v>156</v>
      </c>
    </row>
    <row r="177" spans="2:65" s="1" customFormat="1" ht="16.5" customHeight="1" x14ac:dyDescent="0.2">
      <c r="B177" s="33"/>
      <c r="C177" s="129" t="s">
        <v>262</v>
      </c>
      <c r="D177" s="129" t="s">
        <v>159</v>
      </c>
      <c r="E177" s="130" t="s">
        <v>263</v>
      </c>
      <c r="F177" s="131" t="s">
        <v>264</v>
      </c>
      <c r="G177" s="132" t="s">
        <v>178</v>
      </c>
      <c r="H177" s="133">
        <v>3</v>
      </c>
      <c r="I177" s="134"/>
      <c r="J177" s="135">
        <f>ROUND(I177*H177,2)</f>
        <v>0</v>
      </c>
      <c r="K177" s="131" t="s">
        <v>163</v>
      </c>
      <c r="L177" s="33"/>
      <c r="M177" s="136" t="s">
        <v>19</v>
      </c>
      <c r="N177" s="137" t="s">
        <v>47</v>
      </c>
      <c r="P177" s="138">
        <f>O177*H177</f>
        <v>0</v>
      </c>
      <c r="Q177" s="138">
        <v>2.5999999999999998E-4</v>
      </c>
      <c r="R177" s="138">
        <f>Q177*H177</f>
        <v>7.7999999999999988E-4</v>
      </c>
      <c r="S177" s="138">
        <v>0</v>
      </c>
      <c r="T177" s="138">
        <f>S177*H177</f>
        <v>0</v>
      </c>
      <c r="U177" s="329" t="s">
        <v>19</v>
      </c>
      <c r="V177" s="1" t="str">
        <f t="shared" si="1"/>
        <v/>
      </c>
      <c r="AR177" s="140" t="s">
        <v>164</v>
      </c>
      <c r="AT177" s="140" t="s">
        <v>159</v>
      </c>
      <c r="AU177" s="140" t="s">
        <v>88</v>
      </c>
      <c r="AY177" s="18" t="s">
        <v>156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88</v>
      </c>
      <c r="BK177" s="141">
        <f>ROUND(I177*H177,2)</f>
        <v>0</v>
      </c>
      <c r="BL177" s="18" t="s">
        <v>164</v>
      </c>
      <c r="BM177" s="140" t="s">
        <v>265</v>
      </c>
    </row>
    <row r="178" spans="2:65" s="1" customFormat="1" ht="11.25" x14ac:dyDescent="0.2">
      <c r="B178" s="33"/>
      <c r="D178" s="142" t="s">
        <v>166</v>
      </c>
      <c r="F178" s="143" t="s">
        <v>266</v>
      </c>
      <c r="I178" s="144"/>
      <c r="L178" s="33"/>
      <c r="M178" s="145"/>
      <c r="U178" s="330"/>
      <c r="V178" s="1" t="str">
        <f t="shared" si="1"/>
        <v/>
      </c>
      <c r="AT178" s="18" t="s">
        <v>166</v>
      </c>
      <c r="AU178" s="18" t="s">
        <v>88</v>
      </c>
    </row>
    <row r="179" spans="2:65" s="1" customFormat="1" ht="16.5" customHeight="1" x14ac:dyDescent="0.2">
      <c r="B179" s="33"/>
      <c r="C179" s="129" t="s">
        <v>267</v>
      </c>
      <c r="D179" s="129" t="s">
        <v>159</v>
      </c>
      <c r="E179" s="130" t="s">
        <v>268</v>
      </c>
      <c r="F179" s="131" t="s">
        <v>269</v>
      </c>
      <c r="G179" s="132" t="s">
        <v>178</v>
      </c>
      <c r="H179" s="133">
        <v>3</v>
      </c>
      <c r="I179" s="134"/>
      <c r="J179" s="135">
        <f>ROUND(I179*H179,2)</f>
        <v>0</v>
      </c>
      <c r="K179" s="131" t="s">
        <v>163</v>
      </c>
      <c r="L179" s="33"/>
      <c r="M179" s="136" t="s">
        <v>19</v>
      </c>
      <c r="N179" s="137" t="s">
        <v>47</v>
      </c>
      <c r="P179" s="138">
        <f>O179*H179</f>
        <v>0</v>
      </c>
      <c r="Q179" s="138">
        <v>4.3830000000000001E-2</v>
      </c>
      <c r="R179" s="138">
        <f>Q179*H179</f>
        <v>0.13149</v>
      </c>
      <c r="S179" s="138">
        <v>0</v>
      </c>
      <c r="T179" s="138">
        <f>S179*H179</f>
        <v>0</v>
      </c>
      <c r="U179" s="329" t="s">
        <v>19</v>
      </c>
      <c r="V179" s="1" t="str">
        <f t="shared" si="1"/>
        <v/>
      </c>
      <c r="AR179" s="140" t="s">
        <v>164</v>
      </c>
      <c r="AT179" s="140" t="s">
        <v>159</v>
      </c>
      <c r="AU179" s="140" t="s">
        <v>88</v>
      </c>
      <c r="AY179" s="18" t="s">
        <v>156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88</v>
      </c>
      <c r="BK179" s="141">
        <f>ROUND(I179*H179,2)</f>
        <v>0</v>
      </c>
      <c r="BL179" s="18" t="s">
        <v>164</v>
      </c>
      <c r="BM179" s="140" t="s">
        <v>270</v>
      </c>
    </row>
    <row r="180" spans="2:65" s="1" customFormat="1" ht="11.25" x14ac:dyDescent="0.2">
      <c r="B180" s="33"/>
      <c r="D180" s="142" t="s">
        <v>166</v>
      </c>
      <c r="F180" s="143" t="s">
        <v>271</v>
      </c>
      <c r="I180" s="144"/>
      <c r="L180" s="33"/>
      <c r="M180" s="145"/>
      <c r="U180" s="330"/>
      <c r="V180" s="1" t="str">
        <f t="shared" si="1"/>
        <v/>
      </c>
      <c r="AT180" s="18" t="s">
        <v>166</v>
      </c>
      <c r="AU180" s="18" t="s">
        <v>88</v>
      </c>
    </row>
    <row r="181" spans="2:65" s="12" customFormat="1" ht="11.25" x14ac:dyDescent="0.2">
      <c r="B181" s="146"/>
      <c r="D181" s="147" t="s">
        <v>168</v>
      </c>
      <c r="E181" s="148" t="s">
        <v>19</v>
      </c>
      <c r="F181" s="149" t="s">
        <v>272</v>
      </c>
      <c r="H181" s="150">
        <v>3</v>
      </c>
      <c r="I181" s="151"/>
      <c r="L181" s="146"/>
      <c r="M181" s="152"/>
      <c r="U181" s="331"/>
      <c r="V181" s="1" t="str">
        <f t="shared" si="1"/>
        <v/>
      </c>
      <c r="AT181" s="148" t="s">
        <v>168</v>
      </c>
      <c r="AU181" s="148" t="s">
        <v>88</v>
      </c>
      <c r="AV181" s="12" t="s">
        <v>88</v>
      </c>
      <c r="AW181" s="12" t="s">
        <v>36</v>
      </c>
      <c r="AX181" s="12" t="s">
        <v>75</v>
      </c>
      <c r="AY181" s="148" t="s">
        <v>156</v>
      </c>
    </row>
    <row r="182" spans="2:65" s="13" customFormat="1" ht="11.25" x14ac:dyDescent="0.2">
      <c r="B182" s="153"/>
      <c r="D182" s="147" t="s">
        <v>168</v>
      </c>
      <c r="E182" s="154" t="s">
        <v>19</v>
      </c>
      <c r="F182" s="155" t="s">
        <v>170</v>
      </c>
      <c r="H182" s="156">
        <v>3</v>
      </c>
      <c r="I182" s="157"/>
      <c r="L182" s="153"/>
      <c r="M182" s="158"/>
      <c r="U182" s="332"/>
      <c r="V182" s="1" t="str">
        <f t="shared" si="1"/>
        <v/>
      </c>
      <c r="AT182" s="154" t="s">
        <v>168</v>
      </c>
      <c r="AU182" s="154" t="s">
        <v>88</v>
      </c>
      <c r="AV182" s="13" t="s">
        <v>164</v>
      </c>
      <c r="AW182" s="13" t="s">
        <v>36</v>
      </c>
      <c r="AX182" s="13" t="s">
        <v>82</v>
      </c>
      <c r="AY182" s="154" t="s">
        <v>156</v>
      </c>
    </row>
    <row r="183" spans="2:65" s="1" customFormat="1" ht="16.5" customHeight="1" x14ac:dyDescent="0.2">
      <c r="B183" s="33"/>
      <c r="C183" s="129" t="s">
        <v>273</v>
      </c>
      <c r="D183" s="129" t="s">
        <v>159</v>
      </c>
      <c r="E183" s="130" t="s">
        <v>274</v>
      </c>
      <c r="F183" s="131" t="s">
        <v>275</v>
      </c>
      <c r="G183" s="132" t="s">
        <v>178</v>
      </c>
      <c r="H183" s="133">
        <v>34.289000000000001</v>
      </c>
      <c r="I183" s="134"/>
      <c r="J183" s="135">
        <f>ROUND(I183*H183,2)</f>
        <v>0</v>
      </c>
      <c r="K183" s="131" t="s">
        <v>163</v>
      </c>
      <c r="L183" s="33"/>
      <c r="M183" s="136" t="s">
        <v>19</v>
      </c>
      <c r="N183" s="137" t="s">
        <v>47</v>
      </c>
      <c r="P183" s="138">
        <f>O183*H183</f>
        <v>0</v>
      </c>
      <c r="Q183" s="138">
        <v>2.5999999999999998E-4</v>
      </c>
      <c r="R183" s="138">
        <f>Q183*H183</f>
        <v>8.9151400000000002E-3</v>
      </c>
      <c r="S183" s="138">
        <v>0</v>
      </c>
      <c r="T183" s="138">
        <f>S183*H183</f>
        <v>0</v>
      </c>
      <c r="U183" s="329" t="s">
        <v>19</v>
      </c>
      <c r="V183" s="1" t="str">
        <f t="shared" si="1"/>
        <v/>
      </c>
      <c r="AR183" s="140" t="s">
        <v>164</v>
      </c>
      <c r="AT183" s="140" t="s">
        <v>159</v>
      </c>
      <c r="AU183" s="140" t="s">
        <v>88</v>
      </c>
      <c r="AY183" s="18" t="s">
        <v>156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8" t="s">
        <v>88</v>
      </c>
      <c r="BK183" s="141">
        <f>ROUND(I183*H183,2)</f>
        <v>0</v>
      </c>
      <c r="BL183" s="18" t="s">
        <v>164</v>
      </c>
      <c r="BM183" s="140" t="s">
        <v>276</v>
      </c>
    </row>
    <row r="184" spans="2:65" s="1" customFormat="1" ht="11.25" x14ac:dyDescent="0.2">
      <c r="B184" s="33"/>
      <c r="D184" s="142" t="s">
        <v>166</v>
      </c>
      <c r="F184" s="143" t="s">
        <v>277</v>
      </c>
      <c r="I184" s="144"/>
      <c r="L184" s="33"/>
      <c r="M184" s="145"/>
      <c r="U184" s="330"/>
      <c r="V184" s="1" t="str">
        <f t="shared" si="1"/>
        <v/>
      </c>
      <c r="AT184" s="18" t="s">
        <v>166</v>
      </c>
      <c r="AU184" s="18" t="s">
        <v>88</v>
      </c>
    </row>
    <row r="185" spans="2:65" s="12" customFormat="1" ht="11.25" x14ac:dyDescent="0.2">
      <c r="B185" s="146"/>
      <c r="D185" s="147" t="s">
        <v>168</v>
      </c>
      <c r="E185" s="148" t="s">
        <v>19</v>
      </c>
      <c r="F185" s="149" t="s">
        <v>278</v>
      </c>
      <c r="H185" s="150">
        <v>20.529</v>
      </c>
      <c r="I185" s="151"/>
      <c r="L185" s="146"/>
      <c r="M185" s="152"/>
      <c r="U185" s="331"/>
      <c r="V185" s="1" t="str">
        <f t="shared" si="1"/>
        <v/>
      </c>
      <c r="AT185" s="148" t="s">
        <v>168</v>
      </c>
      <c r="AU185" s="148" t="s">
        <v>88</v>
      </c>
      <c r="AV185" s="12" t="s">
        <v>88</v>
      </c>
      <c r="AW185" s="12" t="s">
        <v>36</v>
      </c>
      <c r="AX185" s="12" t="s">
        <v>75</v>
      </c>
      <c r="AY185" s="148" t="s">
        <v>156</v>
      </c>
    </row>
    <row r="186" spans="2:65" s="12" customFormat="1" ht="11.25" x14ac:dyDescent="0.2">
      <c r="B186" s="146"/>
      <c r="D186" s="147" t="s">
        <v>168</v>
      </c>
      <c r="E186" s="148" t="s">
        <v>19</v>
      </c>
      <c r="F186" s="149" t="s">
        <v>279</v>
      </c>
      <c r="H186" s="150">
        <v>13.76</v>
      </c>
      <c r="I186" s="151"/>
      <c r="L186" s="146"/>
      <c r="M186" s="152"/>
      <c r="U186" s="331"/>
      <c r="V186" s="1" t="str">
        <f t="shared" si="1"/>
        <v/>
      </c>
      <c r="AT186" s="148" t="s">
        <v>168</v>
      </c>
      <c r="AU186" s="148" t="s">
        <v>88</v>
      </c>
      <c r="AV186" s="12" t="s">
        <v>88</v>
      </c>
      <c r="AW186" s="12" t="s">
        <v>36</v>
      </c>
      <c r="AX186" s="12" t="s">
        <v>75</v>
      </c>
      <c r="AY186" s="148" t="s">
        <v>156</v>
      </c>
    </row>
    <row r="187" spans="2:65" s="13" customFormat="1" ht="11.25" x14ac:dyDescent="0.2">
      <c r="B187" s="153"/>
      <c r="D187" s="147" t="s">
        <v>168</v>
      </c>
      <c r="E187" s="154" t="s">
        <v>19</v>
      </c>
      <c r="F187" s="155" t="s">
        <v>170</v>
      </c>
      <c r="H187" s="156">
        <v>34.289000000000001</v>
      </c>
      <c r="I187" s="157"/>
      <c r="L187" s="153"/>
      <c r="M187" s="158"/>
      <c r="U187" s="332"/>
      <c r="V187" s="1" t="str">
        <f t="shared" si="1"/>
        <v/>
      </c>
      <c r="AT187" s="154" t="s">
        <v>168</v>
      </c>
      <c r="AU187" s="154" t="s">
        <v>88</v>
      </c>
      <c r="AV187" s="13" t="s">
        <v>164</v>
      </c>
      <c r="AW187" s="13" t="s">
        <v>36</v>
      </c>
      <c r="AX187" s="13" t="s">
        <v>82</v>
      </c>
      <c r="AY187" s="154" t="s">
        <v>156</v>
      </c>
    </row>
    <row r="188" spans="2:65" s="1" customFormat="1" ht="24.2" customHeight="1" x14ac:dyDescent="0.2">
      <c r="B188" s="33"/>
      <c r="C188" s="129" t="s">
        <v>280</v>
      </c>
      <c r="D188" s="129" t="s">
        <v>159</v>
      </c>
      <c r="E188" s="130" t="s">
        <v>281</v>
      </c>
      <c r="F188" s="131" t="s">
        <v>282</v>
      </c>
      <c r="G188" s="132" t="s">
        <v>178</v>
      </c>
      <c r="H188" s="133">
        <v>20.529</v>
      </c>
      <c r="I188" s="134"/>
      <c r="J188" s="135">
        <f>ROUND(I188*H188,2)</f>
        <v>0</v>
      </c>
      <c r="K188" s="131" t="s">
        <v>163</v>
      </c>
      <c r="L188" s="33"/>
      <c r="M188" s="136" t="s">
        <v>19</v>
      </c>
      <c r="N188" s="137" t="s">
        <v>47</v>
      </c>
      <c r="P188" s="138">
        <f>O188*H188</f>
        <v>0</v>
      </c>
      <c r="Q188" s="138">
        <v>2.7999999999999998E-4</v>
      </c>
      <c r="R188" s="138">
        <f>Q188*H188</f>
        <v>5.7481199999999998E-3</v>
      </c>
      <c r="S188" s="138">
        <v>0</v>
      </c>
      <c r="T188" s="138">
        <f>S188*H188</f>
        <v>0</v>
      </c>
      <c r="U188" s="329" t="s">
        <v>19</v>
      </c>
      <c r="V188" s="1" t="str">
        <f t="shared" si="1"/>
        <v/>
      </c>
      <c r="AR188" s="140" t="s">
        <v>164</v>
      </c>
      <c r="AT188" s="140" t="s">
        <v>159</v>
      </c>
      <c r="AU188" s="140" t="s">
        <v>88</v>
      </c>
      <c r="AY188" s="18" t="s">
        <v>156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88</v>
      </c>
      <c r="BK188" s="141">
        <f>ROUND(I188*H188,2)</f>
        <v>0</v>
      </c>
      <c r="BL188" s="18" t="s">
        <v>164</v>
      </c>
      <c r="BM188" s="140" t="s">
        <v>283</v>
      </c>
    </row>
    <row r="189" spans="2:65" s="1" customFormat="1" ht="11.25" x14ac:dyDescent="0.2">
      <c r="B189" s="33"/>
      <c r="D189" s="142" t="s">
        <v>166</v>
      </c>
      <c r="F189" s="143" t="s">
        <v>284</v>
      </c>
      <c r="I189" s="144"/>
      <c r="L189" s="33"/>
      <c r="M189" s="145"/>
      <c r="U189" s="330"/>
      <c r="V189" s="1" t="str">
        <f t="shared" si="1"/>
        <v/>
      </c>
      <c r="AT189" s="18" t="s">
        <v>166</v>
      </c>
      <c r="AU189" s="18" t="s">
        <v>88</v>
      </c>
    </row>
    <row r="190" spans="2:65" s="14" customFormat="1" ht="11.25" x14ac:dyDescent="0.2">
      <c r="B190" s="159"/>
      <c r="D190" s="147" t="s">
        <v>168</v>
      </c>
      <c r="E190" s="160" t="s">
        <v>19</v>
      </c>
      <c r="F190" s="161" t="s">
        <v>285</v>
      </c>
      <c r="H190" s="160" t="s">
        <v>19</v>
      </c>
      <c r="I190" s="162"/>
      <c r="L190" s="159"/>
      <c r="M190" s="163"/>
      <c r="U190" s="333"/>
      <c r="V190" s="1" t="str">
        <f t="shared" si="1"/>
        <v/>
      </c>
      <c r="AT190" s="160" t="s">
        <v>168</v>
      </c>
      <c r="AU190" s="160" t="s">
        <v>88</v>
      </c>
      <c r="AV190" s="14" t="s">
        <v>82</v>
      </c>
      <c r="AW190" s="14" t="s">
        <v>36</v>
      </c>
      <c r="AX190" s="14" t="s">
        <v>75</v>
      </c>
      <c r="AY190" s="160" t="s">
        <v>156</v>
      </c>
    </row>
    <row r="191" spans="2:65" s="14" customFormat="1" ht="11.25" x14ac:dyDescent="0.2">
      <c r="B191" s="159"/>
      <c r="D191" s="147" t="s">
        <v>168</v>
      </c>
      <c r="E191" s="160" t="s">
        <v>19</v>
      </c>
      <c r="F191" s="161" t="s">
        <v>286</v>
      </c>
      <c r="H191" s="160" t="s">
        <v>19</v>
      </c>
      <c r="I191" s="162"/>
      <c r="L191" s="159"/>
      <c r="M191" s="163"/>
      <c r="U191" s="333"/>
      <c r="V191" s="1" t="str">
        <f t="shared" si="1"/>
        <v/>
      </c>
      <c r="AT191" s="160" t="s">
        <v>168</v>
      </c>
      <c r="AU191" s="160" t="s">
        <v>88</v>
      </c>
      <c r="AV191" s="14" t="s">
        <v>82</v>
      </c>
      <c r="AW191" s="14" t="s">
        <v>36</v>
      </c>
      <c r="AX191" s="14" t="s">
        <v>75</v>
      </c>
      <c r="AY191" s="160" t="s">
        <v>156</v>
      </c>
    </row>
    <row r="192" spans="2:65" s="12" customFormat="1" ht="11.25" x14ac:dyDescent="0.2">
      <c r="B192" s="146"/>
      <c r="D192" s="147" t="s">
        <v>168</v>
      </c>
      <c r="E192" s="148" t="s">
        <v>19</v>
      </c>
      <c r="F192" s="149" t="s">
        <v>287</v>
      </c>
      <c r="H192" s="150">
        <v>10.625999999999999</v>
      </c>
      <c r="I192" s="151"/>
      <c r="L192" s="146"/>
      <c r="M192" s="152"/>
      <c r="U192" s="331"/>
      <c r="V192" s="1" t="str">
        <f t="shared" si="1"/>
        <v/>
      </c>
      <c r="AT192" s="148" t="s">
        <v>168</v>
      </c>
      <c r="AU192" s="148" t="s">
        <v>88</v>
      </c>
      <c r="AV192" s="12" t="s">
        <v>88</v>
      </c>
      <c r="AW192" s="12" t="s">
        <v>36</v>
      </c>
      <c r="AX192" s="12" t="s">
        <v>75</v>
      </c>
      <c r="AY192" s="148" t="s">
        <v>156</v>
      </c>
    </row>
    <row r="193" spans="2:51" s="12" customFormat="1" ht="11.25" x14ac:dyDescent="0.2">
      <c r="B193" s="146"/>
      <c r="D193" s="147" t="s">
        <v>168</v>
      </c>
      <c r="E193" s="148" t="s">
        <v>19</v>
      </c>
      <c r="F193" s="149" t="s">
        <v>288</v>
      </c>
      <c r="H193" s="150">
        <v>-3.2250000000000001</v>
      </c>
      <c r="I193" s="151"/>
      <c r="L193" s="146"/>
      <c r="M193" s="152"/>
      <c r="U193" s="331"/>
      <c r="V193" s="1" t="str">
        <f t="shared" si="1"/>
        <v/>
      </c>
      <c r="AT193" s="148" t="s">
        <v>168</v>
      </c>
      <c r="AU193" s="148" t="s">
        <v>88</v>
      </c>
      <c r="AV193" s="12" t="s">
        <v>88</v>
      </c>
      <c r="AW193" s="12" t="s">
        <v>36</v>
      </c>
      <c r="AX193" s="12" t="s">
        <v>75</v>
      </c>
      <c r="AY193" s="148" t="s">
        <v>156</v>
      </c>
    </row>
    <row r="194" spans="2:51" s="14" customFormat="1" ht="11.25" x14ac:dyDescent="0.2">
      <c r="B194" s="159"/>
      <c r="D194" s="147" t="s">
        <v>168</v>
      </c>
      <c r="E194" s="160" t="s">
        <v>19</v>
      </c>
      <c r="F194" s="161" t="s">
        <v>289</v>
      </c>
      <c r="H194" s="160" t="s">
        <v>19</v>
      </c>
      <c r="I194" s="162"/>
      <c r="L194" s="159"/>
      <c r="M194" s="163"/>
      <c r="U194" s="333"/>
      <c r="V194" s="1" t="str">
        <f t="shared" si="1"/>
        <v/>
      </c>
      <c r="AT194" s="160" t="s">
        <v>168</v>
      </c>
      <c r="AU194" s="160" t="s">
        <v>88</v>
      </c>
      <c r="AV194" s="14" t="s">
        <v>82</v>
      </c>
      <c r="AW194" s="14" t="s">
        <v>36</v>
      </c>
      <c r="AX194" s="14" t="s">
        <v>75</v>
      </c>
      <c r="AY194" s="160" t="s">
        <v>156</v>
      </c>
    </row>
    <row r="195" spans="2:51" s="12" customFormat="1" ht="11.25" x14ac:dyDescent="0.2">
      <c r="B195" s="146"/>
      <c r="D195" s="147" t="s">
        <v>168</v>
      </c>
      <c r="E195" s="148" t="s">
        <v>19</v>
      </c>
      <c r="F195" s="149" t="s">
        <v>290</v>
      </c>
      <c r="H195" s="150">
        <v>3.2679999999999998</v>
      </c>
      <c r="I195" s="151"/>
      <c r="L195" s="146"/>
      <c r="M195" s="152"/>
      <c r="U195" s="331"/>
      <c r="V195" s="1" t="str">
        <f t="shared" si="1"/>
        <v/>
      </c>
      <c r="AT195" s="148" t="s">
        <v>168</v>
      </c>
      <c r="AU195" s="148" t="s">
        <v>88</v>
      </c>
      <c r="AV195" s="12" t="s">
        <v>88</v>
      </c>
      <c r="AW195" s="12" t="s">
        <v>36</v>
      </c>
      <c r="AX195" s="12" t="s">
        <v>75</v>
      </c>
      <c r="AY195" s="148" t="s">
        <v>156</v>
      </c>
    </row>
    <row r="196" spans="2:51" s="12" customFormat="1" ht="11.25" x14ac:dyDescent="0.2">
      <c r="B196" s="146"/>
      <c r="D196" s="147" t="s">
        <v>168</v>
      </c>
      <c r="E196" s="148" t="s">
        <v>19</v>
      </c>
      <c r="F196" s="149" t="s">
        <v>291</v>
      </c>
      <c r="H196" s="150">
        <v>-0.45500000000000002</v>
      </c>
      <c r="I196" s="151"/>
      <c r="L196" s="146"/>
      <c r="M196" s="152"/>
      <c r="U196" s="331"/>
      <c r="V196" s="1" t="str">
        <f t="shared" si="1"/>
        <v/>
      </c>
      <c r="AT196" s="148" t="s">
        <v>168</v>
      </c>
      <c r="AU196" s="148" t="s">
        <v>88</v>
      </c>
      <c r="AV196" s="12" t="s">
        <v>88</v>
      </c>
      <c r="AW196" s="12" t="s">
        <v>36</v>
      </c>
      <c r="AX196" s="12" t="s">
        <v>75</v>
      </c>
      <c r="AY196" s="148" t="s">
        <v>156</v>
      </c>
    </row>
    <row r="197" spans="2:51" s="14" customFormat="1" ht="11.25" x14ac:dyDescent="0.2">
      <c r="B197" s="159"/>
      <c r="D197" s="147" t="s">
        <v>168</v>
      </c>
      <c r="E197" s="160" t="s">
        <v>19</v>
      </c>
      <c r="F197" s="161" t="s">
        <v>292</v>
      </c>
      <c r="H197" s="160" t="s">
        <v>19</v>
      </c>
      <c r="I197" s="162"/>
      <c r="L197" s="159"/>
      <c r="M197" s="163"/>
      <c r="U197" s="333"/>
      <c r="V197" s="1" t="str">
        <f t="shared" si="1"/>
        <v/>
      </c>
      <c r="AT197" s="160" t="s">
        <v>168</v>
      </c>
      <c r="AU197" s="160" t="s">
        <v>88</v>
      </c>
      <c r="AV197" s="14" t="s">
        <v>82</v>
      </c>
      <c r="AW197" s="14" t="s">
        <v>36</v>
      </c>
      <c r="AX197" s="14" t="s">
        <v>75</v>
      </c>
      <c r="AY197" s="160" t="s">
        <v>156</v>
      </c>
    </row>
    <row r="198" spans="2:51" s="12" customFormat="1" ht="11.25" x14ac:dyDescent="0.2">
      <c r="B198" s="146"/>
      <c r="D198" s="147" t="s">
        <v>168</v>
      </c>
      <c r="E198" s="148" t="s">
        <v>19</v>
      </c>
      <c r="F198" s="149" t="s">
        <v>293</v>
      </c>
      <c r="H198" s="150">
        <v>3.5459999999999998</v>
      </c>
      <c r="I198" s="151"/>
      <c r="L198" s="146"/>
      <c r="M198" s="152"/>
      <c r="U198" s="331"/>
      <c r="V198" s="1" t="str">
        <f t="shared" si="1"/>
        <v/>
      </c>
      <c r="AT198" s="148" t="s">
        <v>168</v>
      </c>
      <c r="AU198" s="148" t="s">
        <v>88</v>
      </c>
      <c r="AV198" s="12" t="s">
        <v>88</v>
      </c>
      <c r="AW198" s="12" t="s">
        <v>36</v>
      </c>
      <c r="AX198" s="12" t="s">
        <v>75</v>
      </c>
      <c r="AY198" s="148" t="s">
        <v>156</v>
      </c>
    </row>
    <row r="199" spans="2:51" s="15" customFormat="1" ht="11.25" x14ac:dyDescent="0.2">
      <c r="B199" s="165"/>
      <c r="D199" s="147" t="s">
        <v>168</v>
      </c>
      <c r="E199" s="166" t="s">
        <v>19</v>
      </c>
      <c r="F199" s="167" t="s">
        <v>294</v>
      </c>
      <c r="H199" s="168">
        <v>13.76</v>
      </c>
      <c r="I199" s="169"/>
      <c r="L199" s="165"/>
      <c r="M199" s="170"/>
      <c r="U199" s="334"/>
      <c r="V199" s="1" t="str">
        <f t="shared" si="1"/>
        <v/>
      </c>
      <c r="AT199" s="166" t="s">
        <v>168</v>
      </c>
      <c r="AU199" s="166" t="s">
        <v>88</v>
      </c>
      <c r="AV199" s="15" t="s">
        <v>157</v>
      </c>
      <c r="AW199" s="15" t="s">
        <v>36</v>
      </c>
      <c r="AX199" s="15" t="s">
        <v>75</v>
      </c>
      <c r="AY199" s="166" t="s">
        <v>156</v>
      </c>
    </row>
    <row r="200" spans="2:51" s="14" customFormat="1" ht="11.25" x14ac:dyDescent="0.2">
      <c r="B200" s="159"/>
      <c r="D200" s="147" t="s">
        <v>168</v>
      </c>
      <c r="E200" s="160" t="s">
        <v>19</v>
      </c>
      <c r="F200" s="161" t="s">
        <v>295</v>
      </c>
      <c r="H200" s="160" t="s">
        <v>19</v>
      </c>
      <c r="I200" s="162"/>
      <c r="L200" s="159"/>
      <c r="M200" s="163"/>
      <c r="U200" s="333"/>
      <c r="V200" s="1" t="str">
        <f t="shared" si="1"/>
        <v/>
      </c>
      <c r="AT200" s="160" t="s">
        <v>168</v>
      </c>
      <c r="AU200" s="160" t="s">
        <v>88</v>
      </c>
      <c r="AV200" s="14" t="s">
        <v>82</v>
      </c>
      <c r="AW200" s="14" t="s">
        <v>36</v>
      </c>
      <c r="AX200" s="14" t="s">
        <v>75</v>
      </c>
      <c r="AY200" s="160" t="s">
        <v>156</v>
      </c>
    </row>
    <row r="201" spans="2:51" s="14" customFormat="1" ht="11.25" x14ac:dyDescent="0.2">
      <c r="B201" s="159"/>
      <c r="D201" s="147" t="s">
        <v>168</v>
      </c>
      <c r="E201" s="160" t="s">
        <v>19</v>
      </c>
      <c r="F201" s="161" t="s">
        <v>289</v>
      </c>
      <c r="H201" s="160" t="s">
        <v>19</v>
      </c>
      <c r="I201" s="162"/>
      <c r="L201" s="159"/>
      <c r="M201" s="163"/>
      <c r="U201" s="333"/>
      <c r="V201" s="1" t="str">
        <f t="shared" si="1"/>
        <v/>
      </c>
      <c r="AT201" s="160" t="s">
        <v>168</v>
      </c>
      <c r="AU201" s="160" t="s">
        <v>88</v>
      </c>
      <c r="AV201" s="14" t="s">
        <v>82</v>
      </c>
      <c r="AW201" s="14" t="s">
        <v>36</v>
      </c>
      <c r="AX201" s="14" t="s">
        <v>75</v>
      </c>
      <c r="AY201" s="160" t="s">
        <v>156</v>
      </c>
    </row>
    <row r="202" spans="2:51" s="12" customFormat="1" ht="11.25" x14ac:dyDescent="0.2">
      <c r="B202" s="146"/>
      <c r="D202" s="147" t="s">
        <v>168</v>
      </c>
      <c r="E202" s="148" t="s">
        <v>19</v>
      </c>
      <c r="F202" s="149" t="s">
        <v>296</v>
      </c>
      <c r="H202" s="150">
        <v>2.85</v>
      </c>
      <c r="I202" s="151"/>
      <c r="L202" s="146"/>
      <c r="M202" s="152"/>
      <c r="U202" s="331"/>
      <c r="V202" s="1" t="str">
        <f t="shared" si="1"/>
        <v/>
      </c>
      <c r="AT202" s="148" t="s">
        <v>168</v>
      </c>
      <c r="AU202" s="148" t="s">
        <v>88</v>
      </c>
      <c r="AV202" s="12" t="s">
        <v>88</v>
      </c>
      <c r="AW202" s="12" t="s">
        <v>36</v>
      </c>
      <c r="AX202" s="12" t="s">
        <v>75</v>
      </c>
      <c r="AY202" s="148" t="s">
        <v>156</v>
      </c>
    </row>
    <row r="203" spans="2:51" s="12" customFormat="1" ht="11.25" x14ac:dyDescent="0.2">
      <c r="B203" s="146"/>
      <c r="D203" s="147" t="s">
        <v>168</v>
      </c>
      <c r="E203" s="148" t="s">
        <v>19</v>
      </c>
      <c r="F203" s="149" t="s">
        <v>297</v>
      </c>
      <c r="H203" s="150">
        <v>-1.05</v>
      </c>
      <c r="I203" s="151"/>
      <c r="L203" s="146"/>
      <c r="M203" s="152"/>
      <c r="U203" s="331"/>
      <c r="V203" s="1" t="str">
        <f t="shared" si="1"/>
        <v/>
      </c>
      <c r="AT203" s="148" t="s">
        <v>168</v>
      </c>
      <c r="AU203" s="148" t="s">
        <v>88</v>
      </c>
      <c r="AV203" s="12" t="s">
        <v>88</v>
      </c>
      <c r="AW203" s="12" t="s">
        <v>36</v>
      </c>
      <c r="AX203" s="12" t="s">
        <v>75</v>
      </c>
      <c r="AY203" s="148" t="s">
        <v>156</v>
      </c>
    </row>
    <row r="204" spans="2:51" s="14" customFormat="1" ht="11.25" x14ac:dyDescent="0.2">
      <c r="B204" s="159"/>
      <c r="D204" s="147" t="s">
        <v>168</v>
      </c>
      <c r="E204" s="160" t="s">
        <v>19</v>
      </c>
      <c r="F204" s="161" t="s">
        <v>292</v>
      </c>
      <c r="H204" s="160" t="s">
        <v>19</v>
      </c>
      <c r="I204" s="162"/>
      <c r="L204" s="159"/>
      <c r="M204" s="163"/>
      <c r="U204" s="333"/>
      <c r="V204" s="1" t="str">
        <f t="shared" si="1"/>
        <v/>
      </c>
      <c r="AT204" s="160" t="s">
        <v>168</v>
      </c>
      <c r="AU204" s="160" t="s">
        <v>88</v>
      </c>
      <c r="AV204" s="14" t="s">
        <v>82</v>
      </c>
      <c r="AW204" s="14" t="s">
        <v>36</v>
      </c>
      <c r="AX204" s="14" t="s">
        <v>75</v>
      </c>
      <c r="AY204" s="160" t="s">
        <v>156</v>
      </c>
    </row>
    <row r="205" spans="2:51" s="12" customFormat="1" ht="11.25" x14ac:dyDescent="0.2">
      <c r="B205" s="146"/>
      <c r="D205" s="147" t="s">
        <v>168</v>
      </c>
      <c r="E205" s="148" t="s">
        <v>19</v>
      </c>
      <c r="F205" s="149" t="s">
        <v>298</v>
      </c>
      <c r="H205" s="150">
        <v>6.649</v>
      </c>
      <c r="I205" s="151"/>
      <c r="L205" s="146"/>
      <c r="M205" s="152"/>
      <c r="U205" s="331"/>
      <c r="V205" s="1" t="str">
        <f t="shared" si="1"/>
        <v/>
      </c>
      <c r="AT205" s="148" t="s">
        <v>168</v>
      </c>
      <c r="AU205" s="148" t="s">
        <v>88</v>
      </c>
      <c r="AV205" s="12" t="s">
        <v>88</v>
      </c>
      <c r="AW205" s="12" t="s">
        <v>36</v>
      </c>
      <c r="AX205" s="12" t="s">
        <v>75</v>
      </c>
      <c r="AY205" s="148" t="s">
        <v>156</v>
      </c>
    </row>
    <row r="206" spans="2:51" s="12" customFormat="1" ht="11.25" x14ac:dyDescent="0.2">
      <c r="B206" s="146"/>
      <c r="D206" s="147" t="s">
        <v>168</v>
      </c>
      <c r="E206" s="148" t="s">
        <v>19</v>
      </c>
      <c r="F206" s="149" t="s">
        <v>299</v>
      </c>
      <c r="H206" s="150">
        <v>-1.68</v>
      </c>
      <c r="I206" s="151"/>
      <c r="L206" s="146"/>
      <c r="M206" s="152"/>
      <c r="U206" s="331"/>
      <c r="V206" s="1" t="str">
        <f t="shared" si="1"/>
        <v/>
      </c>
      <c r="AT206" s="148" t="s">
        <v>168</v>
      </c>
      <c r="AU206" s="148" t="s">
        <v>88</v>
      </c>
      <c r="AV206" s="12" t="s">
        <v>88</v>
      </c>
      <c r="AW206" s="12" t="s">
        <v>36</v>
      </c>
      <c r="AX206" s="12" t="s">
        <v>75</v>
      </c>
      <c r="AY206" s="148" t="s">
        <v>156</v>
      </c>
    </row>
    <row r="207" spans="2:51" s="15" customFormat="1" ht="11.25" x14ac:dyDescent="0.2">
      <c r="B207" s="165"/>
      <c r="D207" s="147" t="s">
        <v>168</v>
      </c>
      <c r="E207" s="166" t="s">
        <v>19</v>
      </c>
      <c r="F207" s="167" t="s">
        <v>294</v>
      </c>
      <c r="H207" s="168">
        <v>6.7690000000000001</v>
      </c>
      <c r="I207" s="169"/>
      <c r="L207" s="165"/>
      <c r="M207" s="170"/>
      <c r="U207" s="334"/>
      <c r="V207" s="1" t="str">
        <f t="shared" si="1"/>
        <v/>
      </c>
      <c r="AT207" s="166" t="s">
        <v>168</v>
      </c>
      <c r="AU207" s="166" t="s">
        <v>88</v>
      </c>
      <c r="AV207" s="15" t="s">
        <v>157</v>
      </c>
      <c r="AW207" s="15" t="s">
        <v>36</v>
      </c>
      <c r="AX207" s="15" t="s">
        <v>75</v>
      </c>
      <c r="AY207" s="166" t="s">
        <v>156</v>
      </c>
    </row>
    <row r="208" spans="2:51" s="13" customFormat="1" ht="11.25" x14ac:dyDescent="0.2">
      <c r="B208" s="153"/>
      <c r="D208" s="147" t="s">
        <v>168</v>
      </c>
      <c r="E208" s="154" t="s">
        <v>19</v>
      </c>
      <c r="F208" s="155" t="s">
        <v>170</v>
      </c>
      <c r="H208" s="156">
        <v>20.529</v>
      </c>
      <c r="I208" s="157"/>
      <c r="L208" s="153"/>
      <c r="M208" s="158"/>
      <c r="U208" s="332"/>
      <c r="V208" s="1" t="str">
        <f t="shared" si="1"/>
        <v/>
      </c>
      <c r="AT208" s="154" t="s">
        <v>168</v>
      </c>
      <c r="AU208" s="154" t="s">
        <v>88</v>
      </c>
      <c r="AV208" s="13" t="s">
        <v>164</v>
      </c>
      <c r="AW208" s="13" t="s">
        <v>36</v>
      </c>
      <c r="AX208" s="13" t="s">
        <v>82</v>
      </c>
      <c r="AY208" s="154" t="s">
        <v>156</v>
      </c>
    </row>
    <row r="209" spans="2:65" s="1" customFormat="1" ht="16.5" customHeight="1" x14ac:dyDescent="0.2">
      <c r="B209" s="33"/>
      <c r="C209" s="129" t="s">
        <v>300</v>
      </c>
      <c r="D209" s="129" t="s">
        <v>159</v>
      </c>
      <c r="E209" s="130" t="s">
        <v>301</v>
      </c>
      <c r="F209" s="131" t="s">
        <v>302</v>
      </c>
      <c r="G209" s="132" t="s">
        <v>178</v>
      </c>
      <c r="H209" s="133">
        <v>13.76</v>
      </c>
      <c r="I209" s="134"/>
      <c r="J209" s="135">
        <f>ROUND(I209*H209,2)</f>
        <v>0</v>
      </c>
      <c r="K209" s="131" t="s">
        <v>163</v>
      </c>
      <c r="L209" s="33"/>
      <c r="M209" s="136" t="s">
        <v>19</v>
      </c>
      <c r="N209" s="137" t="s">
        <v>47</v>
      </c>
      <c r="P209" s="138">
        <f>O209*H209</f>
        <v>0</v>
      </c>
      <c r="Q209" s="138">
        <v>4.0000000000000001E-3</v>
      </c>
      <c r="R209" s="138">
        <f>Q209*H209</f>
        <v>5.5039999999999999E-2</v>
      </c>
      <c r="S209" s="138">
        <v>0</v>
      </c>
      <c r="T209" s="138">
        <f>S209*H209</f>
        <v>0</v>
      </c>
      <c r="U209" s="329" t="s">
        <v>19</v>
      </c>
      <c r="V209" s="1" t="str">
        <f t="shared" si="1"/>
        <v/>
      </c>
      <c r="AR209" s="140" t="s">
        <v>164</v>
      </c>
      <c r="AT209" s="140" t="s">
        <v>159</v>
      </c>
      <c r="AU209" s="140" t="s">
        <v>88</v>
      </c>
      <c r="AY209" s="18" t="s">
        <v>156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88</v>
      </c>
      <c r="BK209" s="141">
        <f>ROUND(I209*H209,2)</f>
        <v>0</v>
      </c>
      <c r="BL209" s="18" t="s">
        <v>164</v>
      </c>
      <c r="BM209" s="140" t="s">
        <v>303</v>
      </c>
    </row>
    <row r="210" spans="2:65" s="1" customFormat="1" ht="11.25" x14ac:dyDescent="0.2">
      <c r="B210" s="33"/>
      <c r="D210" s="142" t="s">
        <v>166</v>
      </c>
      <c r="F210" s="143" t="s">
        <v>304</v>
      </c>
      <c r="I210" s="144"/>
      <c r="L210" s="33"/>
      <c r="M210" s="145"/>
      <c r="U210" s="330"/>
      <c r="V210" s="1" t="str">
        <f t="shared" si="1"/>
        <v/>
      </c>
      <c r="AT210" s="18" t="s">
        <v>166</v>
      </c>
      <c r="AU210" s="18" t="s">
        <v>88</v>
      </c>
    </row>
    <row r="211" spans="2:65" s="14" customFormat="1" ht="11.25" x14ac:dyDescent="0.2">
      <c r="B211" s="159"/>
      <c r="D211" s="147" t="s">
        <v>168</v>
      </c>
      <c r="E211" s="160" t="s">
        <v>19</v>
      </c>
      <c r="F211" s="161" t="s">
        <v>285</v>
      </c>
      <c r="H211" s="160" t="s">
        <v>19</v>
      </c>
      <c r="I211" s="162"/>
      <c r="L211" s="159"/>
      <c r="M211" s="163"/>
      <c r="U211" s="333"/>
      <c r="V211" s="1" t="str">
        <f t="shared" si="1"/>
        <v/>
      </c>
      <c r="AT211" s="160" t="s">
        <v>168</v>
      </c>
      <c r="AU211" s="160" t="s">
        <v>88</v>
      </c>
      <c r="AV211" s="14" t="s">
        <v>82</v>
      </c>
      <c r="AW211" s="14" t="s">
        <v>36</v>
      </c>
      <c r="AX211" s="14" t="s">
        <v>75</v>
      </c>
      <c r="AY211" s="160" t="s">
        <v>156</v>
      </c>
    </row>
    <row r="212" spans="2:65" s="14" customFormat="1" ht="11.25" x14ac:dyDescent="0.2">
      <c r="B212" s="159"/>
      <c r="D212" s="147" t="s">
        <v>168</v>
      </c>
      <c r="E212" s="160" t="s">
        <v>19</v>
      </c>
      <c r="F212" s="161" t="s">
        <v>286</v>
      </c>
      <c r="H212" s="160" t="s">
        <v>19</v>
      </c>
      <c r="I212" s="162"/>
      <c r="L212" s="159"/>
      <c r="M212" s="163"/>
      <c r="U212" s="333"/>
      <c r="V212" s="1" t="str">
        <f t="shared" si="1"/>
        <v/>
      </c>
      <c r="AT212" s="160" t="s">
        <v>168</v>
      </c>
      <c r="AU212" s="160" t="s">
        <v>88</v>
      </c>
      <c r="AV212" s="14" t="s">
        <v>82</v>
      </c>
      <c r="AW212" s="14" t="s">
        <v>36</v>
      </c>
      <c r="AX212" s="14" t="s">
        <v>75</v>
      </c>
      <c r="AY212" s="160" t="s">
        <v>156</v>
      </c>
    </row>
    <row r="213" spans="2:65" s="12" customFormat="1" ht="11.25" x14ac:dyDescent="0.2">
      <c r="B213" s="146"/>
      <c r="D213" s="147" t="s">
        <v>168</v>
      </c>
      <c r="E213" s="148" t="s">
        <v>19</v>
      </c>
      <c r="F213" s="149" t="s">
        <v>287</v>
      </c>
      <c r="H213" s="150">
        <v>10.625999999999999</v>
      </c>
      <c r="I213" s="151"/>
      <c r="L213" s="146"/>
      <c r="M213" s="152"/>
      <c r="U213" s="331"/>
      <c r="V213" s="1" t="str">
        <f t="shared" si="1"/>
        <v/>
      </c>
      <c r="AT213" s="148" t="s">
        <v>168</v>
      </c>
      <c r="AU213" s="148" t="s">
        <v>88</v>
      </c>
      <c r="AV213" s="12" t="s">
        <v>88</v>
      </c>
      <c r="AW213" s="12" t="s">
        <v>36</v>
      </c>
      <c r="AX213" s="12" t="s">
        <v>75</v>
      </c>
      <c r="AY213" s="148" t="s">
        <v>156</v>
      </c>
    </row>
    <row r="214" spans="2:65" s="12" customFormat="1" ht="11.25" x14ac:dyDescent="0.2">
      <c r="B214" s="146"/>
      <c r="D214" s="147" t="s">
        <v>168</v>
      </c>
      <c r="E214" s="148" t="s">
        <v>19</v>
      </c>
      <c r="F214" s="149" t="s">
        <v>288</v>
      </c>
      <c r="H214" s="150">
        <v>-3.2250000000000001</v>
      </c>
      <c r="I214" s="151"/>
      <c r="L214" s="146"/>
      <c r="M214" s="152"/>
      <c r="U214" s="331"/>
      <c r="V214" s="1" t="str">
        <f t="shared" si="1"/>
        <v/>
      </c>
      <c r="AT214" s="148" t="s">
        <v>168</v>
      </c>
      <c r="AU214" s="148" t="s">
        <v>88</v>
      </c>
      <c r="AV214" s="12" t="s">
        <v>88</v>
      </c>
      <c r="AW214" s="12" t="s">
        <v>36</v>
      </c>
      <c r="AX214" s="12" t="s">
        <v>75</v>
      </c>
      <c r="AY214" s="148" t="s">
        <v>156</v>
      </c>
    </row>
    <row r="215" spans="2:65" s="14" customFormat="1" ht="11.25" x14ac:dyDescent="0.2">
      <c r="B215" s="159"/>
      <c r="D215" s="147" t="s">
        <v>168</v>
      </c>
      <c r="E215" s="160" t="s">
        <v>19</v>
      </c>
      <c r="F215" s="161" t="s">
        <v>289</v>
      </c>
      <c r="H215" s="160" t="s">
        <v>19</v>
      </c>
      <c r="I215" s="162"/>
      <c r="L215" s="159"/>
      <c r="M215" s="163"/>
      <c r="U215" s="333"/>
      <c r="V215" s="1" t="str">
        <f t="shared" si="1"/>
        <v/>
      </c>
      <c r="AT215" s="160" t="s">
        <v>168</v>
      </c>
      <c r="AU215" s="160" t="s">
        <v>88</v>
      </c>
      <c r="AV215" s="14" t="s">
        <v>82</v>
      </c>
      <c r="AW215" s="14" t="s">
        <v>36</v>
      </c>
      <c r="AX215" s="14" t="s">
        <v>75</v>
      </c>
      <c r="AY215" s="160" t="s">
        <v>156</v>
      </c>
    </row>
    <row r="216" spans="2:65" s="12" customFormat="1" ht="11.25" x14ac:dyDescent="0.2">
      <c r="B216" s="146"/>
      <c r="D216" s="147" t="s">
        <v>168</v>
      </c>
      <c r="E216" s="148" t="s">
        <v>19</v>
      </c>
      <c r="F216" s="149" t="s">
        <v>290</v>
      </c>
      <c r="H216" s="150">
        <v>3.2679999999999998</v>
      </c>
      <c r="I216" s="151"/>
      <c r="L216" s="146"/>
      <c r="M216" s="152"/>
      <c r="U216" s="331"/>
      <c r="V216" s="1" t="str">
        <f t="shared" si="1"/>
        <v/>
      </c>
      <c r="AT216" s="148" t="s">
        <v>168</v>
      </c>
      <c r="AU216" s="148" t="s">
        <v>88</v>
      </c>
      <c r="AV216" s="12" t="s">
        <v>88</v>
      </c>
      <c r="AW216" s="12" t="s">
        <v>36</v>
      </c>
      <c r="AX216" s="12" t="s">
        <v>75</v>
      </c>
      <c r="AY216" s="148" t="s">
        <v>156</v>
      </c>
    </row>
    <row r="217" spans="2:65" s="12" customFormat="1" ht="11.25" x14ac:dyDescent="0.2">
      <c r="B217" s="146"/>
      <c r="D217" s="147" t="s">
        <v>168</v>
      </c>
      <c r="E217" s="148" t="s">
        <v>19</v>
      </c>
      <c r="F217" s="149" t="s">
        <v>291</v>
      </c>
      <c r="H217" s="150">
        <v>-0.45500000000000002</v>
      </c>
      <c r="I217" s="151"/>
      <c r="L217" s="146"/>
      <c r="M217" s="152"/>
      <c r="U217" s="331"/>
      <c r="V217" s="1" t="str">
        <f t="shared" si="1"/>
        <v/>
      </c>
      <c r="AT217" s="148" t="s">
        <v>168</v>
      </c>
      <c r="AU217" s="148" t="s">
        <v>88</v>
      </c>
      <c r="AV217" s="12" t="s">
        <v>88</v>
      </c>
      <c r="AW217" s="12" t="s">
        <v>36</v>
      </c>
      <c r="AX217" s="12" t="s">
        <v>75</v>
      </c>
      <c r="AY217" s="148" t="s">
        <v>156</v>
      </c>
    </row>
    <row r="218" spans="2:65" s="14" customFormat="1" ht="11.25" x14ac:dyDescent="0.2">
      <c r="B218" s="159"/>
      <c r="D218" s="147" t="s">
        <v>168</v>
      </c>
      <c r="E218" s="160" t="s">
        <v>19</v>
      </c>
      <c r="F218" s="161" t="s">
        <v>292</v>
      </c>
      <c r="H218" s="160" t="s">
        <v>19</v>
      </c>
      <c r="I218" s="162"/>
      <c r="L218" s="159"/>
      <c r="M218" s="163"/>
      <c r="U218" s="333"/>
      <c r="V218" s="1" t="str">
        <f t="shared" si="1"/>
        <v/>
      </c>
      <c r="AT218" s="160" t="s">
        <v>168</v>
      </c>
      <c r="AU218" s="160" t="s">
        <v>88</v>
      </c>
      <c r="AV218" s="14" t="s">
        <v>82</v>
      </c>
      <c r="AW218" s="14" t="s">
        <v>36</v>
      </c>
      <c r="AX218" s="14" t="s">
        <v>75</v>
      </c>
      <c r="AY218" s="160" t="s">
        <v>156</v>
      </c>
    </row>
    <row r="219" spans="2:65" s="12" customFormat="1" ht="11.25" x14ac:dyDescent="0.2">
      <c r="B219" s="146"/>
      <c r="D219" s="147" t="s">
        <v>168</v>
      </c>
      <c r="E219" s="148" t="s">
        <v>19</v>
      </c>
      <c r="F219" s="149" t="s">
        <v>293</v>
      </c>
      <c r="H219" s="150">
        <v>3.5459999999999998</v>
      </c>
      <c r="I219" s="151"/>
      <c r="L219" s="146"/>
      <c r="M219" s="152"/>
      <c r="U219" s="331"/>
      <c r="V219" s="1" t="str">
        <f t="shared" si="1"/>
        <v/>
      </c>
      <c r="AT219" s="148" t="s">
        <v>168</v>
      </c>
      <c r="AU219" s="148" t="s">
        <v>88</v>
      </c>
      <c r="AV219" s="12" t="s">
        <v>88</v>
      </c>
      <c r="AW219" s="12" t="s">
        <v>36</v>
      </c>
      <c r="AX219" s="12" t="s">
        <v>75</v>
      </c>
      <c r="AY219" s="148" t="s">
        <v>156</v>
      </c>
    </row>
    <row r="220" spans="2:65" s="13" customFormat="1" ht="11.25" x14ac:dyDescent="0.2">
      <c r="B220" s="153"/>
      <c r="D220" s="147" t="s">
        <v>168</v>
      </c>
      <c r="E220" s="154" t="s">
        <v>19</v>
      </c>
      <c r="F220" s="155" t="s">
        <v>170</v>
      </c>
      <c r="H220" s="156">
        <v>13.76</v>
      </c>
      <c r="I220" s="157"/>
      <c r="L220" s="153"/>
      <c r="M220" s="158"/>
      <c r="U220" s="332"/>
      <c r="V220" s="1" t="str">
        <f t="shared" si="1"/>
        <v/>
      </c>
      <c r="AT220" s="154" t="s">
        <v>168</v>
      </c>
      <c r="AU220" s="154" t="s">
        <v>88</v>
      </c>
      <c r="AV220" s="13" t="s">
        <v>164</v>
      </c>
      <c r="AW220" s="13" t="s">
        <v>36</v>
      </c>
      <c r="AX220" s="13" t="s">
        <v>82</v>
      </c>
      <c r="AY220" s="154" t="s">
        <v>156</v>
      </c>
    </row>
    <row r="221" spans="2:65" s="1" customFormat="1" ht="16.5" customHeight="1" x14ac:dyDescent="0.2">
      <c r="B221" s="33"/>
      <c r="C221" s="129" t="s">
        <v>7</v>
      </c>
      <c r="D221" s="129" t="s">
        <v>159</v>
      </c>
      <c r="E221" s="130" t="s">
        <v>305</v>
      </c>
      <c r="F221" s="131" t="s">
        <v>306</v>
      </c>
      <c r="G221" s="132" t="s">
        <v>215</v>
      </c>
      <c r="H221" s="133">
        <v>10.07</v>
      </c>
      <c r="I221" s="134"/>
      <c r="J221" s="135">
        <f>ROUND(I221*H221,2)</f>
        <v>0</v>
      </c>
      <c r="K221" s="131" t="s">
        <v>19</v>
      </c>
      <c r="L221" s="33"/>
      <c r="M221" s="136" t="s">
        <v>19</v>
      </c>
      <c r="N221" s="137" t="s">
        <v>47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8">
        <f>S221*H221</f>
        <v>0</v>
      </c>
      <c r="U221" s="329" t="s">
        <v>19</v>
      </c>
      <c r="V221" s="1" t="str">
        <f t="shared" si="1"/>
        <v/>
      </c>
      <c r="AR221" s="140" t="s">
        <v>164</v>
      </c>
      <c r="AT221" s="140" t="s">
        <v>159</v>
      </c>
      <c r="AU221" s="140" t="s">
        <v>88</v>
      </c>
      <c r="AY221" s="18" t="s">
        <v>156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8" t="s">
        <v>88</v>
      </c>
      <c r="BK221" s="141">
        <f>ROUND(I221*H221,2)</f>
        <v>0</v>
      </c>
      <c r="BL221" s="18" t="s">
        <v>164</v>
      </c>
      <c r="BM221" s="140" t="s">
        <v>307</v>
      </c>
    </row>
    <row r="222" spans="2:65" s="14" customFormat="1" ht="11.25" x14ac:dyDescent="0.2">
      <c r="B222" s="159"/>
      <c r="D222" s="147" t="s">
        <v>168</v>
      </c>
      <c r="E222" s="160" t="s">
        <v>19</v>
      </c>
      <c r="F222" s="161" t="s">
        <v>308</v>
      </c>
      <c r="H222" s="160" t="s">
        <v>19</v>
      </c>
      <c r="I222" s="162"/>
      <c r="L222" s="159"/>
      <c r="M222" s="163"/>
      <c r="U222" s="333"/>
      <c r="V222" s="1" t="str">
        <f t="shared" si="1"/>
        <v/>
      </c>
      <c r="AT222" s="160" t="s">
        <v>168</v>
      </c>
      <c r="AU222" s="160" t="s">
        <v>88</v>
      </c>
      <c r="AV222" s="14" t="s">
        <v>82</v>
      </c>
      <c r="AW222" s="14" t="s">
        <v>36</v>
      </c>
      <c r="AX222" s="14" t="s">
        <v>75</v>
      </c>
      <c r="AY222" s="160" t="s">
        <v>156</v>
      </c>
    </row>
    <row r="223" spans="2:65" s="12" customFormat="1" ht="11.25" x14ac:dyDescent="0.2">
      <c r="B223" s="146"/>
      <c r="D223" s="147" t="s">
        <v>168</v>
      </c>
      <c r="E223" s="148" t="s">
        <v>19</v>
      </c>
      <c r="F223" s="149" t="s">
        <v>309</v>
      </c>
      <c r="H223" s="150">
        <v>5.12</v>
      </c>
      <c r="I223" s="151"/>
      <c r="L223" s="146"/>
      <c r="M223" s="152"/>
      <c r="U223" s="331"/>
      <c r="V223" s="1" t="str">
        <f t="shared" si="1"/>
        <v/>
      </c>
      <c r="AT223" s="148" t="s">
        <v>168</v>
      </c>
      <c r="AU223" s="148" t="s">
        <v>88</v>
      </c>
      <c r="AV223" s="12" t="s">
        <v>88</v>
      </c>
      <c r="AW223" s="12" t="s">
        <v>36</v>
      </c>
      <c r="AX223" s="12" t="s">
        <v>75</v>
      </c>
      <c r="AY223" s="148" t="s">
        <v>156</v>
      </c>
    </row>
    <row r="224" spans="2:65" s="12" customFormat="1" ht="11.25" x14ac:dyDescent="0.2">
      <c r="B224" s="146"/>
      <c r="D224" s="147" t="s">
        <v>168</v>
      </c>
      <c r="E224" s="148" t="s">
        <v>19</v>
      </c>
      <c r="F224" s="149" t="s">
        <v>310</v>
      </c>
      <c r="H224" s="150">
        <v>6.75</v>
      </c>
      <c r="I224" s="151"/>
      <c r="L224" s="146"/>
      <c r="M224" s="152"/>
      <c r="U224" s="331"/>
      <c r="V224" s="1" t="str">
        <f t="shared" si="1"/>
        <v/>
      </c>
      <c r="AT224" s="148" t="s">
        <v>168</v>
      </c>
      <c r="AU224" s="148" t="s">
        <v>88</v>
      </c>
      <c r="AV224" s="12" t="s">
        <v>88</v>
      </c>
      <c r="AW224" s="12" t="s">
        <v>36</v>
      </c>
      <c r="AX224" s="12" t="s">
        <v>75</v>
      </c>
      <c r="AY224" s="148" t="s">
        <v>156</v>
      </c>
    </row>
    <row r="225" spans="2:65" s="12" customFormat="1" ht="11.25" x14ac:dyDescent="0.2">
      <c r="B225" s="146"/>
      <c r="D225" s="147" t="s">
        <v>168</v>
      </c>
      <c r="E225" s="148" t="s">
        <v>19</v>
      </c>
      <c r="F225" s="149" t="s">
        <v>311</v>
      </c>
      <c r="H225" s="150">
        <v>-1.8</v>
      </c>
      <c r="I225" s="151"/>
      <c r="L225" s="146"/>
      <c r="M225" s="152"/>
      <c r="U225" s="331"/>
      <c r="V225" s="1" t="str">
        <f t="shared" si="1"/>
        <v/>
      </c>
      <c r="AT225" s="148" t="s">
        <v>168</v>
      </c>
      <c r="AU225" s="148" t="s">
        <v>88</v>
      </c>
      <c r="AV225" s="12" t="s">
        <v>88</v>
      </c>
      <c r="AW225" s="12" t="s">
        <v>36</v>
      </c>
      <c r="AX225" s="12" t="s">
        <v>75</v>
      </c>
      <c r="AY225" s="148" t="s">
        <v>156</v>
      </c>
    </row>
    <row r="226" spans="2:65" s="13" customFormat="1" ht="11.25" x14ac:dyDescent="0.2">
      <c r="B226" s="153"/>
      <c r="D226" s="147" t="s">
        <v>168</v>
      </c>
      <c r="E226" s="154" t="s">
        <v>19</v>
      </c>
      <c r="F226" s="155" t="s">
        <v>170</v>
      </c>
      <c r="H226" s="156">
        <v>10.07</v>
      </c>
      <c r="I226" s="157"/>
      <c r="L226" s="153"/>
      <c r="M226" s="158"/>
      <c r="U226" s="332"/>
      <c r="V226" s="1" t="str">
        <f t="shared" si="1"/>
        <v/>
      </c>
      <c r="AT226" s="154" t="s">
        <v>168</v>
      </c>
      <c r="AU226" s="154" t="s">
        <v>88</v>
      </c>
      <c r="AV226" s="13" t="s">
        <v>164</v>
      </c>
      <c r="AW226" s="13" t="s">
        <v>36</v>
      </c>
      <c r="AX226" s="13" t="s">
        <v>82</v>
      </c>
      <c r="AY226" s="154" t="s">
        <v>156</v>
      </c>
    </row>
    <row r="227" spans="2:65" s="1" customFormat="1" ht="16.5" customHeight="1" x14ac:dyDescent="0.2">
      <c r="B227" s="33"/>
      <c r="C227" s="129" t="s">
        <v>312</v>
      </c>
      <c r="D227" s="129" t="s">
        <v>159</v>
      </c>
      <c r="E227" s="130" t="s">
        <v>313</v>
      </c>
      <c r="F227" s="131" t="s">
        <v>314</v>
      </c>
      <c r="G227" s="132" t="s">
        <v>215</v>
      </c>
      <c r="H227" s="133">
        <v>4.43</v>
      </c>
      <c r="I227" s="134"/>
      <c r="J227" s="135">
        <f>ROUND(I227*H227,2)</f>
        <v>0</v>
      </c>
      <c r="K227" s="131" t="s">
        <v>19</v>
      </c>
      <c r="L227" s="33"/>
      <c r="M227" s="136" t="s">
        <v>19</v>
      </c>
      <c r="N227" s="137" t="s">
        <v>47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8">
        <f>S227*H227</f>
        <v>0</v>
      </c>
      <c r="U227" s="329" t="s">
        <v>19</v>
      </c>
      <c r="V227" s="1" t="str">
        <f t="shared" si="1"/>
        <v/>
      </c>
      <c r="AR227" s="140" t="s">
        <v>164</v>
      </c>
      <c r="AT227" s="140" t="s">
        <v>159</v>
      </c>
      <c r="AU227" s="140" t="s">
        <v>88</v>
      </c>
      <c r="AY227" s="18" t="s">
        <v>156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8" t="s">
        <v>88</v>
      </c>
      <c r="BK227" s="141">
        <f>ROUND(I227*H227,2)</f>
        <v>0</v>
      </c>
      <c r="BL227" s="18" t="s">
        <v>164</v>
      </c>
      <c r="BM227" s="140" t="s">
        <v>315</v>
      </c>
    </row>
    <row r="228" spans="2:65" s="12" customFormat="1" ht="11.25" x14ac:dyDescent="0.2">
      <c r="B228" s="146"/>
      <c r="D228" s="147" t="s">
        <v>168</v>
      </c>
      <c r="E228" s="148" t="s">
        <v>19</v>
      </c>
      <c r="F228" s="149" t="s">
        <v>316</v>
      </c>
      <c r="H228" s="150">
        <v>4.43</v>
      </c>
      <c r="I228" s="151"/>
      <c r="L228" s="146"/>
      <c r="M228" s="152"/>
      <c r="U228" s="331"/>
      <c r="V228" s="1" t="str">
        <f t="shared" si="1"/>
        <v/>
      </c>
      <c r="AT228" s="148" t="s">
        <v>168</v>
      </c>
      <c r="AU228" s="148" t="s">
        <v>88</v>
      </c>
      <c r="AV228" s="12" t="s">
        <v>88</v>
      </c>
      <c r="AW228" s="12" t="s">
        <v>36</v>
      </c>
      <c r="AX228" s="12" t="s">
        <v>75</v>
      </c>
      <c r="AY228" s="148" t="s">
        <v>156</v>
      </c>
    </row>
    <row r="229" spans="2:65" s="13" customFormat="1" ht="11.25" x14ac:dyDescent="0.2">
      <c r="B229" s="153"/>
      <c r="D229" s="147" t="s">
        <v>168</v>
      </c>
      <c r="E229" s="154" t="s">
        <v>19</v>
      </c>
      <c r="F229" s="155" t="s">
        <v>170</v>
      </c>
      <c r="H229" s="156">
        <v>4.43</v>
      </c>
      <c r="I229" s="157"/>
      <c r="L229" s="153"/>
      <c r="M229" s="158"/>
      <c r="U229" s="332"/>
      <c r="V229" s="1" t="str">
        <f t="shared" si="1"/>
        <v/>
      </c>
      <c r="AT229" s="154" t="s">
        <v>168</v>
      </c>
      <c r="AU229" s="154" t="s">
        <v>88</v>
      </c>
      <c r="AV229" s="13" t="s">
        <v>164</v>
      </c>
      <c r="AW229" s="13" t="s">
        <v>36</v>
      </c>
      <c r="AX229" s="13" t="s">
        <v>82</v>
      </c>
      <c r="AY229" s="154" t="s">
        <v>156</v>
      </c>
    </row>
    <row r="230" spans="2:65" s="1" customFormat="1" ht="16.5" customHeight="1" x14ac:dyDescent="0.2">
      <c r="B230" s="33"/>
      <c r="C230" s="129" t="s">
        <v>317</v>
      </c>
      <c r="D230" s="129" t="s">
        <v>159</v>
      </c>
      <c r="E230" s="130" t="s">
        <v>318</v>
      </c>
      <c r="F230" s="131" t="s">
        <v>319</v>
      </c>
      <c r="G230" s="132" t="s">
        <v>178</v>
      </c>
      <c r="H230" s="133">
        <v>38.07</v>
      </c>
      <c r="I230" s="134"/>
      <c r="J230" s="135">
        <f>ROUND(I230*H230,2)</f>
        <v>0</v>
      </c>
      <c r="K230" s="131" t="s">
        <v>163</v>
      </c>
      <c r="L230" s="33"/>
      <c r="M230" s="136" t="s">
        <v>19</v>
      </c>
      <c r="N230" s="137" t="s">
        <v>47</v>
      </c>
      <c r="P230" s="138">
        <f>O230*H230</f>
        <v>0</v>
      </c>
      <c r="Q230" s="138">
        <v>3.3E-4</v>
      </c>
      <c r="R230" s="138">
        <f>Q230*H230</f>
        <v>1.2563100000000001E-2</v>
      </c>
      <c r="S230" s="138">
        <v>0</v>
      </c>
      <c r="T230" s="138">
        <f>S230*H230</f>
        <v>0</v>
      </c>
      <c r="U230" s="329" t="s">
        <v>19</v>
      </c>
      <c r="V230" s="1" t="str">
        <f t="shared" si="1"/>
        <v/>
      </c>
      <c r="AR230" s="140" t="s">
        <v>164</v>
      </c>
      <c r="AT230" s="140" t="s">
        <v>159</v>
      </c>
      <c r="AU230" s="140" t="s">
        <v>88</v>
      </c>
      <c r="AY230" s="18" t="s">
        <v>156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8" t="s">
        <v>88</v>
      </c>
      <c r="BK230" s="141">
        <f>ROUND(I230*H230,2)</f>
        <v>0</v>
      </c>
      <c r="BL230" s="18" t="s">
        <v>164</v>
      </c>
      <c r="BM230" s="140" t="s">
        <v>320</v>
      </c>
    </row>
    <row r="231" spans="2:65" s="1" customFormat="1" ht="11.25" x14ac:dyDescent="0.2">
      <c r="B231" s="33"/>
      <c r="D231" s="142" t="s">
        <v>166</v>
      </c>
      <c r="F231" s="143" t="s">
        <v>321</v>
      </c>
      <c r="I231" s="144"/>
      <c r="L231" s="33"/>
      <c r="M231" s="145"/>
      <c r="U231" s="330"/>
      <c r="V231" s="1" t="str">
        <f t="shared" si="1"/>
        <v/>
      </c>
      <c r="AT231" s="18" t="s">
        <v>166</v>
      </c>
      <c r="AU231" s="18" t="s">
        <v>88</v>
      </c>
    </row>
    <row r="232" spans="2:65" s="14" customFormat="1" ht="11.25" x14ac:dyDescent="0.2">
      <c r="B232" s="159"/>
      <c r="D232" s="147" t="s">
        <v>168</v>
      </c>
      <c r="E232" s="160" t="s">
        <v>19</v>
      </c>
      <c r="F232" s="161" t="s">
        <v>322</v>
      </c>
      <c r="H232" s="160" t="s">
        <v>19</v>
      </c>
      <c r="I232" s="162"/>
      <c r="L232" s="159"/>
      <c r="M232" s="163"/>
      <c r="U232" s="333"/>
      <c r="V232" s="1" t="str">
        <f t="shared" si="1"/>
        <v/>
      </c>
      <c r="AT232" s="160" t="s">
        <v>168</v>
      </c>
      <c r="AU232" s="160" t="s">
        <v>88</v>
      </c>
      <c r="AV232" s="14" t="s">
        <v>82</v>
      </c>
      <c r="AW232" s="14" t="s">
        <v>36</v>
      </c>
      <c r="AX232" s="14" t="s">
        <v>75</v>
      </c>
      <c r="AY232" s="160" t="s">
        <v>156</v>
      </c>
    </row>
    <row r="233" spans="2:65" s="12" customFormat="1" ht="11.25" x14ac:dyDescent="0.2">
      <c r="B233" s="146"/>
      <c r="D233" s="147" t="s">
        <v>168</v>
      </c>
      <c r="E233" s="148" t="s">
        <v>19</v>
      </c>
      <c r="F233" s="149" t="s">
        <v>323</v>
      </c>
      <c r="H233" s="150">
        <v>14.19</v>
      </c>
      <c r="I233" s="151"/>
      <c r="L233" s="146"/>
      <c r="M233" s="152"/>
      <c r="U233" s="331"/>
      <c r="V233" s="1" t="str">
        <f t="shared" si="1"/>
        <v/>
      </c>
      <c r="AT233" s="148" t="s">
        <v>168</v>
      </c>
      <c r="AU233" s="148" t="s">
        <v>88</v>
      </c>
      <c r="AV233" s="12" t="s">
        <v>88</v>
      </c>
      <c r="AW233" s="12" t="s">
        <v>36</v>
      </c>
      <c r="AX233" s="12" t="s">
        <v>75</v>
      </c>
      <c r="AY233" s="148" t="s">
        <v>156</v>
      </c>
    </row>
    <row r="234" spans="2:65" s="12" customFormat="1" ht="11.25" x14ac:dyDescent="0.2">
      <c r="B234" s="146"/>
      <c r="D234" s="147" t="s">
        <v>168</v>
      </c>
      <c r="E234" s="148" t="s">
        <v>19</v>
      </c>
      <c r="F234" s="149" t="s">
        <v>324</v>
      </c>
      <c r="H234" s="150">
        <v>3.93</v>
      </c>
      <c r="I234" s="151"/>
      <c r="L234" s="146"/>
      <c r="M234" s="152"/>
      <c r="U234" s="331"/>
      <c r="V234" s="1" t="str">
        <f t="shared" si="1"/>
        <v/>
      </c>
      <c r="AT234" s="148" t="s">
        <v>168</v>
      </c>
      <c r="AU234" s="148" t="s">
        <v>88</v>
      </c>
      <c r="AV234" s="12" t="s">
        <v>88</v>
      </c>
      <c r="AW234" s="12" t="s">
        <v>36</v>
      </c>
      <c r="AX234" s="12" t="s">
        <v>75</v>
      </c>
      <c r="AY234" s="148" t="s">
        <v>156</v>
      </c>
    </row>
    <row r="235" spans="2:65" s="12" customFormat="1" ht="11.25" x14ac:dyDescent="0.2">
      <c r="B235" s="146"/>
      <c r="D235" s="147" t="s">
        <v>168</v>
      </c>
      <c r="E235" s="148" t="s">
        <v>19</v>
      </c>
      <c r="F235" s="149" t="s">
        <v>325</v>
      </c>
      <c r="H235" s="150">
        <v>19.95</v>
      </c>
      <c r="I235" s="151"/>
      <c r="L235" s="146"/>
      <c r="M235" s="152"/>
      <c r="U235" s="331"/>
      <c r="V235" s="1" t="str">
        <f t="shared" si="1"/>
        <v/>
      </c>
      <c r="AT235" s="148" t="s">
        <v>168</v>
      </c>
      <c r="AU235" s="148" t="s">
        <v>88</v>
      </c>
      <c r="AV235" s="12" t="s">
        <v>88</v>
      </c>
      <c r="AW235" s="12" t="s">
        <v>36</v>
      </c>
      <c r="AX235" s="12" t="s">
        <v>75</v>
      </c>
      <c r="AY235" s="148" t="s">
        <v>156</v>
      </c>
    </row>
    <row r="236" spans="2:65" s="13" customFormat="1" ht="11.25" x14ac:dyDescent="0.2">
      <c r="B236" s="153"/>
      <c r="D236" s="147" t="s">
        <v>168</v>
      </c>
      <c r="E236" s="154" t="s">
        <v>19</v>
      </c>
      <c r="F236" s="155" t="s">
        <v>170</v>
      </c>
      <c r="H236" s="156">
        <v>38.07</v>
      </c>
      <c r="I236" s="157"/>
      <c r="L236" s="153"/>
      <c r="M236" s="158"/>
      <c r="U236" s="332"/>
      <c r="V236" s="1" t="str">
        <f t="shared" ref="V236:V299" si="2">IF(U236="investice",J236,"")</f>
        <v/>
      </c>
      <c r="AT236" s="154" t="s">
        <v>168</v>
      </c>
      <c r="AU236" s="154" t="s">
        <v>88</v>
      </c>
      <c r="AV236" s="13" t="s">
        <v>164</v>
      </c>
      <c r="AW236" s="13" t="s">
        <v>36</v>
      </c>
      <c r="AX236" s="13" t="s">
        <v>82</v>
      </c>
      <c r="AY236" s="154" t="s">
        <v>156</v>
      </c>
    </row>
    <row r="237" spans="2:65" s="1" customFormat="1" ht="16.5" customHeight="1" x14ac:dyDescent="0.2">
      <c r="B237" s="33"/>
      <c r="C237" s="129" t="s">
        <v>326</v>
      </c>
      <c r="D237" s="129" t="s">
        <v>159</v>
      </c>
      <c r="E237" s="130" t="s">
        <v>327</v>
      </c>
      <c r="F237" s="131" t="s">
        <v>328</v>
      </c>
      <c r="G237" s="132" t="s">
        <v>178</v>
      </c>
      <c r="H237" s="133">
        <v>10.06</v>
      </c>
      <c r="I237" s="134"/>
      <c r="J237" s="135">
        <f>ROUND(I237*H237,2)</f>
        <v>0</v>
      </c>
      <c r="K237" s="131" t="s">
        <v>163</v>
      </c>
      <c r="L237" s="33"/>
      <c r="M237" s="136" t="s">
        <v>19</v>
      </c>
      <c r="N237" s="137" t="s">
        <v>47</v>
      </c>
      <c r="P237" s="138">
        <f>O237*H237</f>
        <v>0</v>
      </c>
      <c r="Q237" s="138">
        <v>1.2999999999999999E-4</v>
      </c>
      <c r="R237" s="138">
        <f>Q237*H237</f>
        <v>1.3078E-3</v>
      </c>
      <c r="S237" s="138">
        <v>0</v>
      </c>
      <c r="T237" s="138">
        <f>S237*H237</f>
        <v>0</v>
      </c>
      <c r="U237" s="329" t="s">
        <v>19</v>
      </c>
      <c r="V237" s="1" t="str">
        <f t="shared" si="2"/>
        <v/>
      </c>
      <c r="AR237" s="140" t="s">
        <v>164</v>
      </c>
      <c r="AT237" s="140" t="s">
        <v>159</v>
      </c>
      <c r="AU237" s="140" t="s">
        <v>88</v>
      </c>
      <c r="AY237" s="18" t="s">
        <v>156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88</v>
      </c>
      <c r="BK237" s="141">
        <f>ROUND(I237*H237,2)</f>
        <v>0</v>
      </c>
      <c r="BL237" s="18" t="s">
        <v>164</v>
      </c>
      <c r="BM237" s="140" t="s">
        <v>329</v>
      </c>
    </row>
    <row r="238" spans="2:65" s="1" customFormat="1" ht="11.25" x14ac:dyDescent="0.2">
      <c r="B238" s="33"/>
      <c r="D238" s="142" t="s">
        <v>166</v>
      </c>
      <c r="F238" s="143" t="s">
        <v>330</v>
      </c>
      <c r="I238" s="144"/>
      <c r="L238" s="33"/>
      <c r="M238" s="145"/>
      <c r="U238" s="330"/>
      <c r="V238" s="1" t="str">
        <f t="shared" si="2"/>
        <v/>
      </c>
      <c r="AT238" s="18" t="s">
        <v>166</v>
      </c>
      <c r="AU238" s="18" t="s">
        <v>88</v>
      </c>
    </row>
    <row r="239" spans="2:65" s="14" customFormat="1" ht="11.25" x14ac:dyDescent="0.2">
      <c r="B239" s="159"/>
      <c r="D239" s="147" t="s">
        <v>168</v>
      </c>
      <c r="E239" s="160" t="s">
        <v>19</v>
      </c>
      <c r="F239" s="161" t="s">
        <v>331</v>
      </c>
      <c r="H239" s="160" t="s">
        <v>19</v>
      </c>
      <c r="I239" s="162"/>
      <c r="L239" s="159"/>
      <c r="M239" s="163"/>
      <c r="U239" s="333"/>
      <c r="V239" s="1" t="str">
        <f t="shared" si="2"/>
        <v/>
      </c>
      <c r="AT239" s="160" t="s">
        <v>168</v>
      </c>
      <c r="AU239" s="160" t="s">
        <v>88</v>
      </c>
      <c r="AV239" s="14" t="s">
        <v>82</v>
      </c>
      <c r="AW239" s="14" t="s">
        <v>36</v>
      </c>
      <c r="AX239" s="14" t="s">
        <v>75</v>
      </c>
      <c r="AY239" s="160" t="s">
        <v>156</v>
      </c>
    </row>
    <row r="240" spans="2:65" s="12" customFormat="1" ht="11.25" x14ac:dyDescent="0.2">
      <c r="B240" s="146"/>
      <c r="D240" s="147" t="s">
        <v>168</v>
      </c>
      <c r="E240" s="148" t="s">
        <v>19</v>
      </c>
      <c r="F240" s="149" t="s">
        <v>332</v>
      </c>
      <c r="H240" s="150">
        <v>1.1499999999999999</v>
      </c>
      <c r="I240" s="151"/>
      <c r="L240" s="146"/>
      <c r="M240" s="152"/>
      <c r="U240" s="331"/>
      <c r="V240" s="1" t="str">
        <f t="shared" si="2"/>
        <v/>
      </c>
      <c r="AT240" s="148" t="s">
        <v>168</v>
      </c>
      <c r="AU240" s="148" t="s">
        <v>88</v>
      </c>
      <c r="AV240" s="12" t="s">
        <v>88</v>
      </c>
      <c r="AW240" s="12" t="s">
        <v>36</v>
      </c>
      <c r="AX240" s="12" t="s">
        <v>75</v>
      </c>
      <c r="AY240" s="148" t="s">
        <v>156</v>
      </c>
    </row>
    <row r="241" spans="2:65" s="12" customFormat="1" ht="11.25" x14ac:dyDescent="0.2">
      <c r="B241" s="146"/>
      <c r="D241" s="147" t="s">
        <v>168</v>
      </c>
      <c r="E241" s="148" t="s">
        <v>19</v>
      </c>
      <c r="F241" s="149" t="s">
        <v>333</v>
      </c>
      <c r="H241" s="150">
        <v>3.15</v>
      </c>
      <c r="I241" s="151"/>
      <c r="L241" s="146"/>
      <c r="M241" s="152"/>
      <c r="U241" s="331"/>
      <c r="V241" s="1" t="str">
        <f t="shared" si="2"/>
        <v/>
      </c>
      <c r="AT241" s="148" t="s">
        <v>168</v>
      </c>
      <c r="AU241" s="148" t="s">
        <v>88</v>
      </c>
      <c r="AV241" s="12" t="s">
        <v>88</v>
      </c>
      <c r="AW241" s="12" t="s">
        <v>36</v>
      </c>
      <c r="AX241" s="12" t="s">
        <v>75</v>
      </c>
      <c r="AY241" s="148" t="s">
        <v>156</v>
      </c>
    </row>
    <row r="242" spans="2:65" s="15" customFormat="1" ht="11.25" x14ac:dyDescent="0.2">
      <c r="B242" s="165"/>
      <c r="D242" s="147" t="s">
        <v>168</v>
      </c>
      <c r="E242" s="166" t="s">
        <v>19</v>
      </c>
      <c r="F242" s="167" t="s">
        <v>294</v>
      </c>
      <c r="H242" s="168">
        <v>4.3</v>
      </c>
      <c r="I242" s="169"/>
      <c r="L242" s="165"/>
      <c r="M242" s="170"/>
      <c r="U242" s="334"/>
      <c r="V242" s="1" t="str">
        <f t="shared" si="2"/>
        <v/>
      </c>
      <c r="AT242" s="166" t="s">
        <v>168</v>
      </c>
      <c r="AU242" s="166" t="s">
        <v>88</v>
      </c>
      <c r="AV242" s="15" t="s">
        <v>157</v>
      </c>
      <c r="AW242" s="15" t="s">
        <v>36</v>
      </c>
      <c r="AX242" s="15" t="s">
        <v>75</v>
      </c>
      <c r="AY242" s="166" t="s">
        <v>156</v>
      </c>
    </row>
    <row r="243" spans="2:65" s="14" customFormat="1" ht="11.25" x14ac:dyDescent="0.2">
      <c r="B243" s="159"/>
      <c r="D243" s="147" t="s">
        <v>168</v>
      </c>
      <c r="E243" s="160" t="s">
        <v>19</v>
      </c>
      <c r="F243" s="161" t="s">
        <v>334</v>
      </c>
      <c r="H243" s="160" t="s">
        <v>19</v>
      </c>
      <c r="I243" s="162"/>
      <c r="L243" s="159"/>
      <c r="M243" s="163"/>
      <c r="U243" s="333"/>
      <c r="V243" s="1" t="str">
        <f t="shared" si="2"/>
        <v/>
      </c>
      <c r="AT243" s="160" t="s">
        <v>168</v>
      </c>
      <c r="AU243" s="160" t="s">
        <v>88</v>
      </c>
      <c r="AV243" s="14" t="s">
        <v>82</v>
      </c>
      <c r="AW243" s="14" t="s">
        <v>36</v>
      </c>
      <c r="AX243" s="14" t="s">
        <v>75</v>
      </c>
      <c r="AY243" s="160" t="s">
        <v>156</v>
      </c>
    </row>
    <row r="244" spans="2:65" s="12" customFormat="1" ht="11.25" x14ac:dyDescent="0.2">
      <c r="B244" s="146"/>
      <c r="D244" s="147" t="s">
        <v>168</v>
      </c>
      <c r="E244" s="148" t="s">
        <v>19</v>
      </c>
      <c r="F244" s="149" t="s">
        <v>335</v>
      </c>
      <c r="H244" s="150">
        <v>5.76</v>
      </c>
      <c r="I244" s="151"/>
      <c r="L244" s="146"/>
      <c r="M244" s="152"/>
      <c r="U244" s="331"/>
      <c r="V244" s="1" t="str">
        <f t="shared" si="2"/>
        <v/>
      </c>
      <c r="AT244" s="148" t="s">
        <v>168</v>
      </c>
      <c r="AU244" s="148" t="s">
        <v>88</v>
      </c>
      <c r="AV244" s="12" t="s">
        <v>88</v>
      </c>
      <c r="AW244" s="12" t="s">
        <v>36</v>
      </c>
      <c r="AX244" s="12" t="s">
        <v>75</v>
      </c>
      <c r="AY244" s="148" t="s">
        <v>156</v>
      </c>
    </row>
    <row r="245" spans="2:65" s="13" customFormat="1" ht="11.25" x14ac:dyDescent="0.2">
      <c r="B245" s="153"/>
      <c r="D245" s="147" t="s">
        <v>168</v>
      </c>
      <c r="E245" s="154" t="s">
        <v>19</v>
      </c>
      <c r="F245" s="155" t="s">
        <v>170</v>
      </c>
      <c r="H245" s="156">
        <v>10.059999999999999</v>
      </c>
      <c r="I245" s="157"/>
      <c r="L245" s="153"/>
      <c r="M245" s="158"/>
      <c r="U245" s="332"/>
      <c r="V245" s="1" t="str">
        <f t="shared" si="2"/>
        <v/>
      </c>
      <c r="AT245" s="154" t="s">
        <v>168</v>
      </c>
      <c r="AU245" s="154" t="s">
        <v>88</v>
      </c>
      <c r="AV245" s="13" t="s">
        <v>164</v>
      </c>
      <c r="AW245" s="13" t="s">
        <v>36</v>
      </c>
      <c r="AX245" s="13" t="s">
        <v>82</v>
      </c>
      <c r="AY245" s="154" t="s">
        <v>156</v>
      </c>
    </row>
    <row r="246" spans="2:65" s="1" customFormat="1" ht="21.75" customHeight="1" x14ac:dyDescent="0.2">
      <c r="B246" s="33"/>
      <c r="C246" s="129" t="s">
        <v>336</v>
      </c>
      <c r="D246" s="129" t="s">
        <v>159</v>
      </c>
      <c r="E246" s="130" t="s">
        <v>337</v>
      </c>
      <c r="F246" s="131" t="s">
        <v>338</v>
      </c>
      <c r="G246" s="132" t="s">
        <v>339</v>
      </c>
      <c r="H246" s="133">
        <v>0.68500000000000005</v>
      </c>
      <c r="I246" s="134"/>
      <c r="J246" s="135">
        <f>ROUND(I246*H246,2)</f>
        <v>0</v>
      </c>
      <c r="K246" s="131" t="s">
        <v>19</v>
      </c>
      <c r="L246" s="33"/>
      <c r="M246" s="136" t="s">
        <v>19</v>
      </c>
      <c r="N246" s="137" t="s">
        <v>47</v>
      </c>
      <c r="P246" s="138">
        <f>O246*H246</f>
        <v>0</v>
      </c>
      <c r="Q246" s="138">
        <v>0.42</v>
      </c>
      <c r="R246" s="138">
        <f>Q246*H246</f>
        <v>0.28770000000000001</v>
      </c>
      <c r="S246" s="138">
        <v>0</v>
      </c>
      <c r="T246" s="138">
        <f>S246*H246</f>
        <v>0</v>
      </c>
      <c r="U246" s="329" t="s">
        <v>19</v>
      </c>
      <c r="V246" s="1" t="str">
        <f t="shared" si="2"/>
        <v/>
      </c>
      <c r="AR246" s="140" t="s">
        <v>164</v>
      </c>
      <c r="AT246" s="140" t="s">
        <v>159</v>
      </c>
      <c r="AU246" s="140" t="s">
        <v>88</v>
      </c>
      <c r="AY246" s="18" t="s">
        <v>156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8" t="s">
        <v>88</v>
      </c>
      <c r="BK246" s="141">
        <f>ROUND(I246*H246,2)</f>
        <v>0</v>
      </c>
      <c r="BL246" s="18" t="s">
        <v>164</v>
      </c>
      <c r="BM246" s="140" t="s">
        <v>340</v>
      </c>
    </row>
    <row r="247" spans="2:65" s="14" customFormat="1" ht="11.25" x14ac:dyDescent="0.2">
      <c r="B247" s="159"/>
      <c r="D247" s="147" t="s">
        <v>168</v>
      </c>
      <c r="E247" s="160" t="s">
        <v>19</v>
      </c>
      <c r="F247" s="161" t="s">
        <v>341</v>
      </c>
      <c r="H247" s="160" t="s">
        <v>19</v>
      </c>
      <c r="I247" s="162"/>
      <c r="L247" s="159"/>
      <c r="M247" s="163"/>
      <c r="U247" s="333"/>
      <c r="V247" s="1" t="str">
        <f t="shared" si="2"/>
        <v/>
      </c>
      <c r="AT247" s="160" t="s">
        <v>168</v>
      </c>
      <c r="AU247" s="160" t="s">
        <v>88</v>
      </c>
      <c r="AV247" s="14" t="s">
        <v>82</v>
      </c>
      <c r="AW247" s="14" t="s">
        <v>36</v>
      </c>
      <c r="AX247" s="14" t="s">
        <v>75</v>
      </c>
      <c r="AY247" s="160" t="s">
        <v>156</v>
      </c>
    </row>
    <row r="248" spans="2:65" s="12" customFormat="1" ht="11.25" x14ac:dyDescent="0.2">
      <c r="B248" s="146"/>
      <c r="D248" s="147" t="s">
        <v>168</v>
      </c>
      <c r="E248" s="148" t="s">
        <v>19</v>
      </c>
      <c r="F248" s="149" t="s">
        <v>342</v>
      </c>
      <c r="H248" s="150">
        <v>0.255</v>
      </c>
      <c r="I248" s="151"/>
      <c r="L248" s="146"/>
      <c r="M248" s="152"/>
      <c r="U248" s="331"/>
      <c r="V248" s="1" t="str">
        <f t="shared" si="2"/>
        <v/>
      </c>
      <c r="AT248" s="148" t="s">
        <v>168</v>
      </c>
      <c r="AU248" s="148" t="s">
        <v>88</v>
      </c>
      <c r="AV248" s="12" t="s">
        <v>88</v>
      </c>
      <c r="AW248" s="12" t="s">
        <v>36</v>
      </c>
      <c r="AX248" s="12" t="s">
        <v>75</v>
      </c>
      <c r="AY248" s="148" t="s">
        <v>156</v>
      </c>
    </row>
    <row r="249" spans="2:65" s="12" customFormat="1" ht="11.25" x14ac:dyDescent="0.2">
      <c r="B249" s="146"/>
      <c r="D249" s="147" t="s">
        <v>168</v>
      </c>
      <c r="E249" s="148" t="s">
        <v>19</v>
      </c>
      <c r="F249" s="149" t="s">
        <v>343</v>
      </c>
      <c r="H249" s="150">
        <v>7.0999999999999994E-2</v>
      </c>
      <c r="I249" s="151"/>
      <c r="L249" s="146"/>
      <c r="M249" s="152"/>
      <c r="U249" s="331"/>
      <c r="V249" s="1" t="str">
        <f t="shared" si="2"/>
        <v/>
      </c>
      <c r="AT249" s="148" t="s">
        <v>168</v>
      </c>
      <c r="AU249" s="148" t="s">
        <v>88</v>
      </c>
      <c r="AV249" s="12" t="s">
        <v>88</v>
      </c>
      <c r="AW249" s="12" t="s">
        <v>36</v>
      </c>
      <c r="AX249" s="12" t="s">
        <v>75</v>
      </c>
      <c r="AY249" s="148" t="s">
        <v>156</v>
      </c>
    </row>
    <row r="250" spans="2:65" s="12" customFormat="1" ht="11.25" x14ac:dyDescent="0.2">
      <c r="B250" s="146"/>
      <c r="D250" s="147" t="s">
        <v>168</v>
      </c>
      <c r="E250" s="148" t="s">
        <v>19</v>
      </c>
      <c r="F250" s="149" t="s">
        <v>344</v>
      </c>
      <c r="H250" s="150">
        <v>0.35899999999999999</v>
      </c>
      <c r="I250" s="151"/>
      <c r="L250" s="146"/>
      <c r="M250" s="152"/>
      <c r="U250" s="331"/>
      <c r="V250" s="1" t="str">
        <f t="shared" si="2"/>
        <v/>
      </c>
      <c r="AT250" s="148" t="s">
        <v>168</v>
      </c>
      <c r="AU250" s="148" t="s">
        <v>88</v>
      </c>
      <c r="AV250" s="12" t="s">
        <v>88</v>
      </c>
      <c r="AW250" s="12" t="s">
        <v>36</v>
      </c>
      <c r="AX250" s="12" t="s">
        <v>75</v>
      </c>
      <c r="AY250" s="148" t="s">
        <v>156</v>
      </c>
    </row>
    <row r="251" spans="2:65" s="13" customFormat="1" ht="11.25" x14ac:dyDescent="0.2">
      <c r="B251" s="153"/>
      <c r="D251" s="147" t="s">
        <v>168</v>
      </c>
      <c r="E251" s="154" t="s">
        <v>19</v>
      </c>
      <c r="F251" s="155" t="s">
        <v>170</v>
      </c>
      <c r="H251" s="156">
        <v>0.68500000000000005</v>
      </c>
      <c r="I251" s="157"/>
      <c r="L251" s="153"/>
      <c r="M251" s="158"/>
      <c r="U251" s="332"/>
      <c r="V251" s="1" t="str">
        <f t="shared" si="2"/>
        <v/>
      </c>
      <c r="AT251" s="154" t="s">
        <v>168</v>
      </c>
      <c r="AU251" s="154" t="s">
        <v>88</v>
      </c>
      <c r="AV251" s="13" t="s">
        <v>164</v>
      </c>
      <c r="AW251" s="13" t="s">
        <v>36</v>
      </c>
      <c r="AX251" s="13" t="s">
        <v>82</v>
      </c>
      <c r="AY251" s="154" t="s">
        <v>156</v>
      </c>
    </row>
    <row r="252" spans="2:65" s="1" customFormat="1" ht="16.5" customHeight="1" x14ac:dyDescent="0.2">
      <c r="B252" s="33"/>
      <c r="C252" s="129" t="s">
        <v>345</v>
      </c>
      <c r="D252" s="129" t="s">
        <v>159</v>
      </c>
      <c r="E252" s="130" t="s">
        <v>346</v>
      </c>
      <c r="F252" s="131" t="s">
        <v>347</v>
      </c>
      <c r="G252" s="132" t="s">
        <v>339</v>
      </c>
      <c r="H252" s="133">
        <v>0.504</v>
      </c>
      <c r="I252" s="134"/>
      <c r="J252" s="135">
        <f>ROUND(I252*H252,2)</f>
        <v>0</v>
      </c>
      <c r="K252" s="131" t="s">
        <v>163</v>
      </c>
      <c r="L252" s="33"/>
      <c r="M252" s="136" t="s">
        <v>19</v>
      </c>
      <c r="N252" s="137" t="s">
        <v>47</v>
      </c>
      <c r="P252" s="138">
        <f>O252*H252</f>
        <v>0</v>
      </c>
      <c r="Q252" s="138">
        <v>1.4419999999999999</v>
      </c>
      <c r="R252" s="138">
        <f>Q252*H252</f>
        <v>0.72676799999999997</v>
      </c>
      <c r="S252" s="138">
        <v>0</v>
      </c>
      <c r="T252" s="138">
        <f>S252*H252</f>
        <v>0</v>
      </c>
      <c r="U252" s="329" t="s">
        <v>19</v>
      </c>
      <c r="V252" s="1" t="str">
        <f t="shared" si="2"/>
        <v/>
      </c>
      <c r="AR252" s="140" t="s">
        <v>164</v>
      </c>
      <c r="AT252" s="140" t="s">
        <v>159</v>
      </c>
      <c r="AU252" s="140" t="s">
        <v>88</v>
      </c>
      <c r="AY252" s="18" t="s">
        <v>156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8" t="s">
        <v>88</v>
      </c>
      <c r="BK252" s="141">
        <f>ROUND(I252*H252,2)</f>
        <v>0</v>
      </c>
      <c r="BL252" s="18" t="s">
        <v>164</v>
      </c>
      <c r="BM252" s="140" t="s">
        <v>348</v>
      </c>
    </row>
    <row r="253" spans="2:65" s="1" customFormat="1" ht="11.25" x14ac:dyDescent="0.2">
      <c r="B253" s="33"/>
      <c r="D253" s="142" t="s">
        <v>166</v>
      </c>
      <c r="F253" s="143" t="s">
        <v>349</v>
      </c>
      <c r="I253" s="144"/>
      <c r="L253" s="33"/>
      <c r="M253" s="145"/>
      <c r="U253" s="330"/>
      <c r="V253" s="1" t="str">
        <f t="shared" si="2"/>
        <v/>
      </c>
      <c r="AT253" s="18" t="s">
        <v>166</v>
      </c>
      <c r="AU253" s="18" t="s">
        <v>88</v>
      </c>
    </row>
    <row r="254" spans="2:65" s="14" customFormat="1" ht="11.25" x14ac:dyDescent="0.2">
      <c r="B254" s="159"/>
      <c r="D254" s="147" t="s">
        <v>168</v>
      </c>
      <c r="E254" s="160" t="s">
        <v>19</v>
      </c>
      <c r="F254" s="161" t="s">
        <v>350</v>
      </c>
      <c r="H254" s="160" t="s">
        <v>19</v>
      </c>
      <c r="I254" s="162"/>
      <c r="L254" s="159"/>
      <c r="M254" s="163"/>
      <c r="U254" s="333"/>
      <c r="V254" s="1" t="str">
        <f t="shared" si="2"/>
        <v/>
      </c>
      <c r="AT254" s="160" t="s">
        <v>168</v>
      </c>
      <c r="AU254" s="160" t="s">
        <v>88</v>
      </c>
      <c r="AV254" s="14" t="s">
        <v>82</v>
      </c>
      <c r="AW254" s="14" t="s">
        <v>36</v>
      </c>
      <c r="AX254" s="14" t="s">
        <v>75</v>
      </c>
      <c r="AY254" s="160" t="s">
        <v>156</v>
      </c>
    </row>
    <row r="255" spans="2:65" s="12" customFormat="1" ht="11.25" x14ac:dyDescent="0.2">
      <c r="B255" s="146"/>
      <c r="D255" s="147" t="s">
        <v>168</v>
      </c>
      <c r="E255" s="148" t="s">
        <v>19</v>
      </c>
      <c r="F255" s="149" t="s">
        <v>351</v>
      </c>
      <c r="H255" s="150">
        <v>5.8000000000000003E-2</v>
      </c>
      <c r="I255" s="151"/>
      <c r="L255" s="146"/>
      <c r="M255" s="152"/>
      <c r="U255" s="331"/>
      <c r="V255" s="1" t="str">
        <f t="shared" si="2"/>
        <v/>
      </c>
      <c r="AT255" s="148" t="s">
        <v>168</v>
      </c>
      <c r="AU255" s="148" t="s">
        <v>88</v>
      </c>
      <c r="AV255" s="12" t="s">
        <v>88</v>
      </c>
      <c r="AW255" s="12" t="s">
        <v>36</v>
      </c>
      <c r="AX255" s="12" t="s">
        <v>75</v>
      </c>
      <c r="AY255" s="148" t="s">
        <v>156</v>
      </c>
    </row>
    <row r="256" spans="2:65" s="12" customFormat="1" ht="11.25" x14ac:dyDescent="0.2">
      <c r="B256" s="146"/>
      <c r="D256" s="147" t="s">
        <v>168</v>
      </c>
      <c r="E256" s="148" t="s">
        <v>19</v>
      </c>
      <c r="F256" s="149" t="s">
        <v>352</v>
      </c>
      <c r="H256" s="150">
        <v>0.158</v>
      </c>
      <c r="I256" s="151"/>
      <c r="L256" s="146"/>
      <c r="M256" s="152"/>
      <c r="U256" s="331"/>
      <c r="V256" s="1" t="str">
        <f t="shared" si="2"/>
        <v/>
      </c>
      <c r="AT256" s="148" t="s">
        <v>168</v>
      </c>
      <c r="AU256" s="148" t="s">
        <v>88</v>
      </c>
      <c r="AV256" s="12" t="s">
        <v>88</v>
      </c>
      <c r="AW256" s="12" t="s">
        <v>36</v>
      </c>
      <c r="AX256" s="12" t="s">
        <v>75</v>
      </c>
      <c r="AY256" s="148" t="s">
        <v>156</v>
      </c>
    </row>
    <row r="257" spans="2:65" s="15" customFormat="1" ht="11.25" x14ac:dyDescent="0.2">
      <c r="B257" s="165"/>
      <c r="D257" s="147" t="s">
        <v>168</v>
      </c>
      <c r="E257" s="166" t="s">
        <v>19</v>
      </c>
      <c r="F257" s="167" t="s">
        <v>294</v>
      </c>
      <c r="H257" s="168">
        <v>0.216</v>
      </c>
      <c r="I257" s="169"/>
      <c r="L257" s="165"/>
      <c r="M257" s="170"/>
      <c r="U257" s="334"/>
      <c r="V257" s="1" t="str">
        <f t="shared" si="2"/>
        <v/>
      </c>
      <c r="AT257" s="166" t="s">
        <v>168</v>
      </c>
      <c r="AU257" s="166" t="s">
        <v>88</v>
      </c>
      <c r="AV257" s="15" t="s">
        <v>157</v>
      </c>
      <c r="AW257" s="15" t="s">
        <v>36</v>
      </c>
      <c r="AX257" s="15" t="s">
        <v>75</v>
      </c>
      <c r="AY257" s="166" t="s">
        <v>156</v>
      </c>
    </row>
    <row r="258" spans="2:65" s="14" customFormat="1" ht="11.25" x14ac:dyDescent="0.2">
      <c r="B258" s="159"/>
      <c r="D258" s="147" t="s">
        <v>168</v>
      </c>
      <c r="E258" s="160" t="s">
        <v>19</v>
      </c>
      <c r="F258" s="161" t="s">
        <v>353</v>
      </c>
      <c r="H258" s="160" t="s">
        <v>19</v>
      </c>
      <c r="I258" s="162"/>
      <c r="L258" s="159"/>
      <c r="M258" s="163"/>
      <c r="U258" s="333"/>
      <c r="V258" s="1" t="str">
        <f t="shared" si="2"/>
        <v/>
      </c>
      <c r="AT258" s="160" t="s">
        <v>168</v>
      </c>
      <c r="AU258" s="160" t="s">
        <v>88</v>
      </c>
      <c r="AV258" s="14" t="s">
        <v>82</v>
      </c>
      <c r="AW258" s="14" t="s">
        <v>36</v>
      </c>
      <c r="AX258" s="14" t="s">
        <v>75</v>
      </c>
      <c r="AY258" s="160" t="s">
        <v>156</v>
      </c>
    </row>
    <row r="259" spans="2:65" s="12" customFormat="1" ht="11.25" x14ac:dyDescent="0.2">
      <c r="B259" s="146"/>
      <c r="D259" s="147" t="s">
        <v>168</v>
      </c>
      <c r="E259" s="148" t="s">
        <v>19</v>
      </c>
      <c r="F259" s="149" t="s">
        <v>354</v>
      </c>
      <c r="H259" s="150">
        <v>0.28799999999999998</v>
      </c>
      <c r="I259" s="151"/>
      <c r="L259" s="146"/>
      <c r="M259" s="152"/>
      <c r="U259" s="331"/>
      <c r="V259" s="1" t="str">
        <f t="shared" si="2"/>
        <v/>
      </c>
      <c r="AT259" s="148" t="s">
        <v>168</v>
      </c>
      <c r="AU259" s="148" t="s">
        <v>88</v>
      </c>
      <c r="AV259" s="12" t="s">
        <v>88</v>
      </c>
      <c r="AW259" s="12" t="s">
        <v>36</v>
      </c>
      <c r="AX259" s="12" t="s">
        <v>75</v>
      </c>
      <c r="AY259" s="148" t="s">
        <v>156</v>
      </c>
    </row>
    <row r="260" spans="2:65" s="13" customFormat="1" ht="11.25" x14ac:dyDescent="0.2">
      <c r="B260" s="153"/>
      <c r="D260" s="147" t="s">
        <v>168</v>
      </c>
      <c r="E260" s="154" t="s">
        <v>19</v>
      </c>
      <c r="F260" s="155" t="s">
        <v>170</v>
      </c>
      <c r="H260" s="156">
        <v>0.504</v>
      </c>
      <c r="I260" s="157"/>
      <c r="L260" s="153"/>
      <c r="M260" s="158"/>
      <c r="U260" s="332"/>
      <c r="V260" s="1" t="str">
        <f t="shared" si="2"/>
        <v/>
      </c>
      <c r="AT260" s="154" t="s">
        <v>168</v>
      </c>
      <c r="AU260" s="154" t="s">
        <v>88</v>
      </c>
      <c r="AV260" s="13" t="s">
        <v>164</v>
      </c>
      <c r="AW260" s="13" t="s">
        <v>36</v>
      </c>
      <c r="AX260" s="13" t="s">
        <v>82</v>
      </c>
      <c r="AY260" s="154" t="s">
        <v>156</v>
      </c>
    </row>
    <row r="261" spans="2:65" s="1" customFormat="1" ht="24.2" customHeight="1" x14ac:dyDescent="0.2">
      <c r="B261" s="33"/>
      <c r="C261" s="129" t="s">
        <v>355</v>
      </c>
      <c r="D261" s="129" t="s">
        <v>159</v>
      </c>
      <c r="E261" s="130" t="s">
        <v>356</v>
      </c>
      <c r="F261" s="131" t="s">
        <v>357</v>
      </c>
      <c r="G261" s="132" t="s">
        <v>215</v>
      </c>
      <c r="H261" s="133">
        <v>67.099999999999994</v>
      </c>
      <c r="I261" s="134"/>
      <c r="J261" s="135">
        <f>ROUND(I261*H261,2)</f>
        <v>0</v>
      </c>
      <c r="K261" s="131" t="s">
        <v>163</v>
      </c>
      <c r="L261" s="33"/>
      <c r="M261" s="136" t="s">
        <v>19</v>
      </c>
      <c r="N261" s="137" t="s">
        <v>47</v>
      </c>
      <c r="P261" s="138">
        <f>O261*H261</f>
        <v>0</v>
      </c>
      <c r="Q261" s="138">
        <v>4.8000000000000001E-4</v>
      </c>
      <c r="R261" s="138">
        <f>Q261*H261</f>
        <v>3.2208000000000001E-2</v>
      </c>
      <c r="S261" s="138">
        <v>0</v>
      </c>
      <c r="T261" s="138">
        <f>S261*H261</f>
        <v>0</v>
      </c>
      <c r="U261" s="329" t="s">
        <v>19</v>
      </c>
      <c r="V261" s="1" t="str">
        <f t="shared" si="2"/>
        <v/>
      </c>
      <c r="AR261" s="140" t="s">
        <v>164</v>
      </c>
      <c r="AT261" s="140" t="s">
        <v>159</v>
      </c>
      <c r="AU261" s="140" t="s">
        <v>88</v>
      </c>
      <c r="AY261" s="18" t="s">
        <v>156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8" t="s">
        <v>88</v>
      </c>
      <c r="BK261" s="141">
        <f>ROUND(I261*H261,2)</f>
        <v>0</v>
      </c>
      <c r="BL261" s="18" t="s">
        <v>164</v>
      </c>
      <c r="BM261" s="140" t="s">
        <v>358</v>
      </c>
    </row>
    <row r="262" spans="2:65" s="1" customFormat="1" ht="11.25" x14ac:dyDescent="0.2">
      <c r="B262" s="33"/>
      <c r="D262" s="142" t="s">
        <v>166</v>
      </c>
      <c r="F262" s="143" t="s">
        <v>359</v>
      </c>
      <c r="I262" s="144"/>
      <c r="L262" s="33"/>
      <c r="M262" s="145"/>
      <c r="U262" s="330"/>
      <c r="V262" s="1" t="str">
        <f t="shared" si="2"/>
        <v/>
      </c>
      <c r="AT262" s="18" t="s">
        <v>166</v>
      </c>
      <c r="AU262" s="18" t="s">
        <v>88</v>
      </c>
    </row>
    <row r="263" spans="2:65" s="12" customFormat="1" ht="11.25" x14ac:dyDescent="0.2">
      <c r="B263" s="146"/>
      <c r="D263" s="147" t="s">
        <v>168</v>
      </c>
      <c r="E263" s="148" t="s">
        <v>19</v>
      </c>
      <c r="F263" s="149" t="s">
        <v>360</v>
      </c>
      <c r="H263" s="150">
        <v>15.4</v>
      </c>
      <c r="I263" s="151"/>
      <c r="L263" s="146"/>
      <c r="M263" s="152"/>
      <c r="U263" s="331"/>
      <c r="V263" s="1" t="str">
        <f t="shared" si="2"/>
        <v/>
      </c>
      <c r="AT263" s="148" t="s">
        <v>168</v>
      </c>
      <c r="AU263" s="148" t="s">
        <v>88</v>
      </c>
      <c r="AV263" s="12" t="s">
        <v>88</v>
      </c>
      <c r="AW263" s="12" t="s">
        <v>36</v>
      </c>
      <c r="AX263" s="12" t="s">
        <v>75</v>
      </c>
      <c r="AY263" s="148" t="s">
        <v>156</v>
      </c>
    </row>
    <row r="264" spans="2:65" s="12" customFormat="1" ht="11.25" x14ac:dyDescent="0.2">
      <c r="B264" s="146"/>
      <c r="D264" s="147" t="s">
        <v>168</v>
      </c>
      <c r="E264" s="148" t="s">
        <v>19</v>
      </c>
      <c r="F264" s="149" t="s">
        <v>361</v>
      </c>
      <c r="H264" s="150">
        <v>4.5</v>
      </c>
      <c r="I264" s="151"/>
      <c r="L264" s="146"/>
      <c r="M264" s="152"/>
      <c r="U264" s="331"/>
      <c r="V264" s="1" t="str">
        <f t="shared" si="2"/>
        <v/>
      </c>
      <c r="AT264" s="148" t="s">
        <v>168</v>
      </c>
      <c r="AU264" s="148" t="s">
        <v>88</v>
      </c>
      <c r="AV264" s="12" t="s">
        <v>88</v>
      </c>
      <c r="AW264" s="12" t="s">
        <v>36</v>
      </c>
      <c r="AX264" s="12" t="s">
        <v>75</v>
      </c>
      <c r="AY264" s="148" t="s">
        <v>156</v>
      </c>
    </row>
    <row r="265" spans="2:65" s="12" customFormat="1" ht="11.25" x14ac:dyDescent="0.2">
      <c r="B265" s="146"/>
      <c r="D265" s="147" t="s">
        <v>168</v>
      </c>
      <c r="E265" s="148" t="s">
        <v>19</v>
      </c>
      <c r="F265" s="149" t="s">
        <v>362</v>
      </c>
      <c r="H265" s="150">
        <v>8</v>
      </c>
      <c r="I265" s="151"/>
      <c r="L265" s="146"/>
      <c r="M265" s="152"/>
      <c r="U265" s="331"/>
      <c r="V265" s="1" t="str">
        <f t="shared" si="2"/>
        <v/>
      </c>
      <c r="AT265" s="148" t="s">
        <v>168</v>
      </c>
      <c r="AU265" s="148" t="s">
        <v>88</v>
      </c>
      <c r="AV265" s="12" t="s">
        <v>88</v>
      </c>
      <c r="AW265" s="12" t="s">
        <v>36</v>
      </c>
      <c r="AX265" s="12" t="s">
        <v>75</v>
      </c>
      <c r="AY265" s="148" t="s">
        <v>156</v>
      </c>
    </row>
    <row r="266" spans="2:65" s="12" customFormat="1" ht="11.25" x14ac:dyDescent="0.2">
      <c r="B266" s="146"/>
      <c r="D266" s="147" t="s">
        <v>168</v>
      </c>
      <c r="E266" s="148" t="s">
        <v>19</v>
      </c>
      <c r="F266" s="149" t="s">
        <v>363</v>
      </c>
      <c r="H266" s="150">
        <v>7.9</v>
      </c>
      <c r="I266" s="151"/>
      <c r="L266" s="146"/>
      <c r="M266" s="152"/>
      <c r="U266" s="331"/>
      <c r="V266" s="1" t="str">
        <f t="shared" si="2"/>
        <v/>
      </c>
      <c r="AT266" s="148" t="s">
        <v>168</v>
      </c>
      <c r="AU266" s="148" t="s">
        <v>88</v>
      </c>
      <c r="AV266" s="12" t="s">
        <v>88</v>
      </c>
      <c r="AW266" s="12" t="s">
        <v>36</v>
      </c>
      <c r="AX266" s="12" t="s">
        <v>75</v>
      </c>
      <c r="AY266" s="148" t="s">
        <v>156</v>
      </c>
    </row>
    <row r="267" spans="2:65" s="12" customFormat="1" ht="11.25" x14ac:dyDescent="0.2">
      <c r="B267" s="146"/>
      <c r="D267" s="147" t="s">
        <v>168</v>
      </c>
      <c r="E267" s="148" t="s">
        <v>19</v>
      </c>
      <c r="F267" s="149" t="s">
        <v>364</v>
      </c>
      <c r="H267" s="150">
        <v>10.199999999999999</v>
      </c>
      <c r="I267" s="151"/>
      <c r="L267" s="146"/>
      <c r="M267" s="152"/>
      <c r="U267" s="331"/>
      <c r="V267" s="1" t="str">
        <f t="shared" si="2"/>
        <v/>
      </c>
      <c r="AT267" s="148" t="s">
        <v>168</v>
      </c>
      <c r="AU267" s="148" t="s">
        <v>88</v>
      </c>
      <c r="AV267" s="12" t="s">
        <v>88</v>
      </c>
      <c r="AW267" s="12" t="s">
        <v>36</v>
      </c>
      <c r="AX267" s="12" t="s">
        <v>75</v>
      </c>
      <c r="AY267" s="148" t="s">
        <v>156</v>
      </c>
    </row>
    <row r="268" spans="2:65" s="12" customFormat="1" ht="11.25" x14ac:dyDescent="0.2">
      <c r="B268" s="146"/>
      <c r="D268" s="147" t="s">
        <v>168</v>
      </c>
      <c r="E268" s="148" t="s">
        <v>19</v>
      </c>
      <c r="F268" s="149" t="s">
        <v>365</v>
      </c>
      <c r="H268" s="150">
        <v>21.1</v>
      </c>
      <c r="I268" s="151"/>
      <c r="L268" s="146"/>
      <c r="M268" s="152"/>
      <c r="U268" s="331"/>
      <c r="V268" s="1" t="str">
        <f t="shared" si="2"/>
        <v/>
      </c>
      <c r="AT268" s="148" t="s">
        <v>168</v>
      </c>
      <c r="AU268" s="148" t="s">
        <v>88</v>
      </c>
      <c r="AV268" s="12" t="s">
        <v>88</v>
      </c>
      <c r="AW268" s="12" t="s">
        <v>36</v>
      </c>
      <c r="AX268" s="12" t="s">
        <v>75</v>
      </c>
      <c r="AY268" s="148" t="s">
        <v>156</v>
      </c>
    </row>
    <row r="269" spans="2:65" s="13" customFormat="1" ht="11.25" x14ac:dyDescent="0.2">
      <c r="B269" s="153"/>
      <c r="D269" s="147" t="s">
        <v>168</v>
      </c>
      <c r="E269" s="154" t="s">
        <v>19</v>
      </c>
      <c r="F269" s="155" t="s">
        <v>170</v>
      </c>
      <c r="H269" s="156">
        <v>67.099999999999994</v>
      </c>
      <c r="I269" s="157"/>
      <c r="L269" s="153"/>
      <c r="M269" s="158"/>
      <c r="U269" s="332"/>
      <c r="V269" s="1" t="str">
        <f t="shared" si="2"/>
        <v/>
      </c>
      <c r="AT269" s="154" t="s">
        <v>168</v>
      </c>
      <c r="AU269" s="154" t="s">
        <v>88</v>
      </c>
      <c r="AV269" s="13" t="s">
        <v>164</v>
      </c>
      <c r="AW269" s="13" t="s">
        <v>36</v>
      </c>
      <c r="AX269" s="13" t="s">
        <v>82</v>
      </c>
      <c r="AY269" s="154" t="s">
        <v>156</v>
      </c>
    </row>
    <row r="270" spans="2:65" s="1" customFormat="1" ht="24.2" customHeight="1" x14ac:dyDescent="0.2">
      <c r="B270" s="33"/>
      <c r="C270" s="129" t="s">
        <v>366</v>
      </c>
      <c r="D270" s="129" t="s">
        <v>159</v>
      </c>
      <c r="E270" s="130" t="s">
        <v>367</v>
      </c>
      <c r="F270" s="131" t="s">
        <v>368</v>
      </c>
      <c r="G270" s="132" t="s">
        <v>178</v>
      </c>
      <c r="H270" s="133">
        <v>2.2999999999999998</v>
      </c>
      <c r="I270" s="134"/>
      <c r="J270" s="135">
        <f>ROUND(I270*H270,2)</f>
        <v>0</v>
      </c>
      <c r="K270" s="131" t="s">
        <v>19</v>
      </c>
      <c r="L270" s="33"/>
      <c r="M270" s="136" t="s">
        <v>19</v>
      </c>
      <c r="N270" s="137" t="s">
        <v>47</v>
      </c>
      <c r="P270" s="138">
        <f>O270*H270</f>
        <v>0</v>
      </c>
      <c r="Q270" s="138">
        <v>4.9840000000000002E-2</v>
      </c>
      <c r="R270" s="138">
        <f>Q270*H270</f>
        <v>0.114632</v>
      </c>
      <c r="S270" s="138">
        <v>0</v>
      </c>
      <c r="T270" s="138">
        <f>S270*H270</f>
        <v>0</v>
      </c>
      <c r="U270" s="329" t="s">
        <v>19</v>
      </c>
      <c r="V270" s="1" t="str">
        <f t="shared" si="2"/>
        <v/>
      </c>
      <c r="AR270" s="140" t="s">
        <v>164</v>
      </c>
      <c r="AT270" s="140" t="s">
        <v>159</v>
      </c>
      <c r="AU270" s="140" t="s">
        <v>88</v>
      </c>
      <c r="AY270" s="18" t="s">
        <v>156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88</v>
      </c>
      <c r="BK270" s="141">
        <f>ROUND(I270*H270,2)</f>
        <v>0</v>
      </c>
      <c r="BL270" s="18" t="s">
        <v>164</v>
      </c>
      <c r="BM270" s="140" t="s">
        <v>369</v>
      </c>
    </row>
    <row r="271" spans="2:65" s="14" customFormat="1" ht="11.25" x14ac:dyDescent="0.2">
      <c r="B271" s="159"/>
      <c r="D271" s="147" t="s">
        <v>168</v>
      </c>
      <c r="E271" s="160" t="s">
        <v>19</v>
      </c>
      <c r="F271" s="161" t="s">
        <v>370</v>
      </c>
      <c r="H271" s="160" t="s">
        <v>19</v>
      </c>
      <c r="I271" s="162"/>
      <c r="L271" s="159"/>
      <c r="M271" s="163"/>
      <c r="U271" s="333"/>
      <c r="V271" s="1" t="str">
        <f t="shared" si="2"/>
        <v/>
      </c>
      <c r="AT271" s="160" t="s">
        <v>168</v>
      </c>
      <c r="AU271" s="160" t="s">
        <v>88</v>
      </c>
      <c r="AV271" s="14" t="s">
        <v>82</v>
      </c>
      <c r="AW271" s="14" t="s">
        <v>36</v>
      </c>
      <c r="AX271" s="14" t="s">
        <v>75</v>
      </c>
      <c r="AY271" s="160" t="s">
        <v>156</v>
      </c>
    </row>
    <row r="272" spans="2:65" s="12" customFormat="1" ht="11.25" x14ac:dyDescent="0.2">
      <c r="B272" s="146"/>
      <c r="D272" s="147" t="s">
        <v>168</v>
      </c>
      <c r="E272" s="148" t="s">
        <v>19</v>
      </c>
      <c r="F272" s="149" t="s">
        <v>371</v>
      </c>
      <c r="H272" s="150">
        <v>2.2999999999999998</v>
      </c>
      <c r="I272" s="151"/>
      <c r="L272" s="146"/>
      <c r="M272" s="152"/>
      <c r="U272" s="331"/>
      <c r="V272" s="1" t="str">
        <f t="shared" si="2"/>
        <v/>
      </c>
      <c r="AT272" s="148" t="s">
        <v>168</v>
      </c>
      <c r="AU272" s="148" t="s">
        <v>88</v>
      </c>
      <c r="AV272" s="12" t="s">
        <v>88</v>
      </c>
      <c r="AW272" s="12" t="s">
        <v>36</v>
      </c>
      <c r="AX272" s="12" t="s">
        <v>75</v>
      </c>
      <c r="AY272" s="148" t="s">
        <v>156</v>
      </c>
    </row>
    <row r="273" spans="2:65" s="13" customFormat="1" ht="11.25" x14ac:dyDescent="0.2">
      <c r="B273" s="153"/>
      <c r="D273" s="147" t="s">
        <v>168</v>
      </c>
      <c r="E273" s="154" t="s">
        <v>19</v>
      </c>
      <c r="F273" s="155" t="s">
        <v>170</v>
      </c>
      <c r="H273" s="156">
        <v>2.2999999999999998</v>
      </c>
      <c r="I273" s="157"/>
      <c r="L273" s="153"/>
      <c r="M273" s="158"/>
      <c r="U273" s="332"/>
      <c r="V273" s="1" t="str">
        <f t="shared" si="2"/>
        <v/>
      </c>
      <c r="AT273" s="154" t="s">
        <v>168</v>
      </c>
      <c r="AU273" s="154" t="s">
        <v>88</v>
      </c>
      <c r="AV273" s="13" t="s">
        <v>164</v>
      </c>
      <c r="AW273" s="13" t="s">
        <v>36</v>
      </c>
      <c r="AX273" s="13" t="s">
        <v>82</v>
      </c>
      <c r="AY273" s="154" t="s">
        <v>156</v>
      </c>
    </row>
    <row r="274" spans="2:65" s="1" customFormat="1" ht="21.75" customHeight="1" x14ac:dyDescent="0.2">
      <c r="B274" s="33"/>
      <c r="C274" s="129" t="s">
        <v>372</v>
      </c>
      <c r="D274" s="129" t="s">
        <v>159</v>
      </c>
      <c r="E274" s="130" t="s">
        <v>373</v>
      </c>
      <c r="F274" s="131" t="s">
        <v>374</v>
      </c>
      <c r="G274" s="132" t="s">
        <v>162</v>
      </c>
      <c r="H274" s="133">
        <v>1</v>
      </c>
      <c r="I274" s="134"/>
      <c r="J274" s="135">
        <f>ROUND(I274*H274,2)</f>
        <v>0</v>
      </c>
      <c r="K274" s="131" t="s">
        <v>19</v>
      </c>
      <c r="L274" s="33"/>
      <c r="M274" s="136" t="s">
        <v>19</v>
      </c>
      <c r="N274" s="137" t="s">
        <v>47</v>
      </c>
      <c r="P274" s="138">
        <f>O274*H274</f>
        <v>0</v>
      </c>
      <c r="Q274" s="138">
        <v>1.0200000000000001E-2</v>
      </c>
      <c r="R274" s="138">
        <f>Q274*H274</f>
        <v>1.0200000000000001E-2</v>
      </c>
      <c r="S274" s="138">
        <v>0</v>
      </c>
      <c r="T274" s="138">
        <f>S274*H274</f>
        <v>0</v>
      </c>
      <c r="U274" s="329" t="s">
        <v>19</v>
      </c>
      <c r="V274" s="1" t="str">
        <f t="shared" si="2"/>
        <v/>
      </c>
      <c r="AR274" s="140" t="s">
        <v>164</v>
      </c>
      <c r="AT274" s="140" t="s">
        <v>159</v>
      </c>
      <c r="AU274" s="140" t="s">
        <v>88</v>
      </c>
      <c r="AY274" s="18" t="s">
        <v>156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8" t="s">
        <v>88</v>
      </c>
      <c r="BK274" s="141">
        <f>ROUND(I274*H274,2)</f>
        <v>0</v>
      </c>
      <c r="BL274" s="18" t="s">
        <v>164</v>
      </c>
      <c r="BM274" s="140" t="s">
        <v>375</v>
      </c>
    </row>
    <row r="275" spans="2:65" s="12" customFormat="1" ht="11.25" x14ac:dyDescent="0.2">
      <c r="B275" s="146"/>
      <c r="D275" s="147" t="s">
        <v>168</v>
      </c>
      <c r="E275" s="148" t="s">
        <v>19</v>
      </c>
      <c r="F275" s="149" t="s">
        <v>169</v>
      </c>
      <c r="H275" s="150">
        <v>1</v>
      </c>
      <c r="I275" s="151"/>
      <c r="L275" s="146"/>
      <c r="M275" s="152"/>
      <c r="U275" s="331"/>
      <c r="V275" s="1" t="str">
        <f t="shared" si="2"/>
        <v/>
      </c>
      <c r="AT275" s="148" t="s">
        <v>168</v>
      </c>
      <c r="AU275" s="148" t="s">
        <v>88</v>
      </c>
      <c r="AV275" s="12" t="s">
        <v>88</v>
      </c>
      <c r="AW275" s="12" t="s">
        <v>36</v>
      </c>
      <c r="AX275" s="12" t="s">
        <v>75</v>
      </c>
      <c r="AY275" s="148" t="s">
        <v>156</v>
      </c>
    </row>
    <row r="276" spans="2:65" s="13" customFormat="1" ht="11.25" x14ac:dyDescent="0.2">
      <c r="B276" s="153"/>
      <c r="D276" s="147" t="s">
        <v>168</v>
      </c>
      <c r="E276" s="154" t="s">
        <v>19</v>
      </c>
      <c r="F276" s="155" t="s">
        <v>170</v>
      </c>
      <c r="H276" s="156">
        <v>1</v>
      </c>
      <c r="I276" s="157"/>
      <c r="L276" s="153"/>
      <c r="M276" s="158"/>
      <c r="U276" s="332"/>
      <c r="V276" s="1" t="str">
        <f t="shared" si="2"/>
        <v/>
      </c>
      <c r="AT276" s="154" t="s">
        <v>168</v>
      </c>
      <c r="AU276" s="154" t="s">
        <v>88</v>
      </c>
      <c r="AV276" s="13" t="s">
        <v>164</v>
      </c>
      <c r="AW276" s="13" t="s">
        <v>36</v>
      </c>
      <c r="AX276" s="13" t="s">
        <v>82</v>
      </c>
      <c r="AY276" s="154" t="s">
        <v>156</v>
      </c>
    </row>
    <row r="277" spans="2:65" s="11" customFormat="1" ht="22.9" customHeight="1" x14ac:dyDescent="0.2">
      <c r="B277" s="117"/>
      <c r="D277" s="118" t="s">
        <v>74</v>
      </c>
      <c r="E277" s="127" t="s">
        <v>212</v>
      </c>
      <c r="F277" s="127" t="s">
        <v>376</v>
      </c>
      <c r="I277" s="120"/>
      <c r="J277" s="128">
        <f>BK277</f>
        <v>0</v>
      </c>
      <c r="L277" s="117"/>
      <c r="M277" s="122"/>
      <c r="P277" s="123">
        <f>SUM(P278:P389)</f>
        <v>0</v>
      </c>
      <c r="R277" s="123">
        <f>SUM(R278:R389)</f>
        <v>4.6542000000000007E-3</v>
      </c>
      <c r="T277" s="123">
        <f>SUM(T278:T389)</f>
        <v>8.7047409999999985</v>
      </c>
      <c r="U277" s="328"/>
      <c r="V277" s="1" t="str">
        <f t="shared" si="2"/>
        <v/>
      </c>
      <c r="AR277" s="118" t="s">
        <v>82</v>
      </c>
      <c r="AT277" s="125" t="s">
        <v>74</v>
      </c>
      <c r="AU277" s="125" t="s">
        <v>82</v>
      </c>
      <c r="AY277" s="118" t="s">
        <v>156</v>
      </c>
      <c r="BK277" s="126">
        <f>SUM(BK278:BK389)</f>
        <v>0</v>
      </c>
    </row>
    <row r="278" spans="2:65" s="1" customFormat="1" ht="16.5" customHeight="1" x14ac:dyDescent="0.2">
      <c r="B278" s="33"/>
      <c r="C278" s="129" t="s">
        <v>377</v>
      </c>
      <c r="D278" s="129" t="s">
        <v>159</v>
      </c>
      <c r="E278" s="130" t="s">
        <v>378</v>
      </c>
      <c r="F278" s="131" t="s">
        <v>379</v>
      </c>
      <c r="G278" s="132" t="s">
        <v>380</v>
      </c>
      <c r="H278" s="133">
        <v>1</v>
      </c>
      <c r="I278" s="134"/>
      <c r="J278" s="135">
        <f>ROUND(I278*H278,2)</f>
        <v>0</v>
      </c>
      <c r="K278" s="131" t="s">
        <v>19</v>
      </c>
      <c r="L278" s="33"/>
      <c r="M278" s="136" t="s">
        <v>19</v>
      </c>
      <c r="N278" s="137" t="s">
        <v>47</v>
      </c>
      <c r="P278" s="138">
        <f>O278*H278</f>
        <v>0</v>
      </c>
      <c r="Q278" s="138">
        <v>0</v>
      </c>
      <c r="R278" s="138">
        <f>Q278*H278</f>
        <v>0</v>
      </c>
      <c r="S278" s="138">
        <v>0</v>
      </c>
      <c r="T278" s="138">
        <f>S278*H278</f>
        <v>0</v>
      </c>
      <c r="U278" s="329" t="s">
        <v>19</v>
      </c>
      <c r="V278" s="1" t="str">
        <f t="shared" si="2"/>
        <v/>
      </c>
      <c r="AR278" s="140" t="s">
        <v>164</v>
      </c>
      <c r="AT278" s="140" t="s">
        <v>159</v>
      </c>
      <c r="AU278" s="140" t="s">
        <v>88</v>
      </c>
      <c r="AY278" s="18" t="s">
        <v>156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8" t="s">
        <v>88</v>
      </c>
      <c r="BK278" s="141">
        <f>ROUND(I278*H278,2)</f>
        <v>0</v>
      </c>
      <c r="BL278" s="18" t="s">
        <v>164</v>
      </c>
      <c r="BM278" s="140" t="s">
        <v>381</v>
      </c>
    </row>
    <row r="279" spans="2:65" s="1" customFormat="1" ht="16.5" customHeight="1" x14ac:dyDescent="0.2">
      <c r="B279" s="33"/>
      <c r="C279" s="129" t="s">
        <v>382</v>
      </c>
      <c r="D279" s="129" t="s">
        <v>159</v>
      </c>
      <c r="E279" s="130" t="s">
        <v>383</v>
      </c>
      <c r="F279" s="131" t="s">
        <v>384</v>
      </c>
      <c r="G279" s="132" t="s">
        <v>380</v>
      </c>
      <c r="H279" s="133">
        <v>1</v>
      </c>
      <c r="I279" s="134"/>
      <c r="J279" s="135">
        <f>ROUND(I279*H279,2)</f>
        <v>0</v>
      </c>
      <c r="K279" s="131" t="s">
        <v>19</v>
      </c>
      <c r="L279" s="33"/>
      <c r="M279" s="136" t="s">
        <v>19</v>
      </c>
      <c r="N279" s="137" t="s">
        <v>47</v>
      </c>
      <c r="P279" s="138">
        <f>O279*H279</f>
        <v>0</v>
      </c>
      <c r="Q279" s="138">
        <v>0</v>
      </c>
      <c r="R279" s="138">
        <f>Q279*H279</f>
        <v>0</v>
      </c>
      <c r="S279" s="138">
        <v>0</v>
      </c>
      <c r="T279" s="138">
        <f>S279*H279</f>
        <v>0</v>
      </c>
      <c r="U279" s="329" t="s">
        <v>19</v>
      </c>
      <c r="V279" s="1" t="str">
        <f t="shared" si="2"/>
        <v/>
      </c>
      <c r="AR279" s="140" t="s">
        <v>164</v>
      </c>
      <c r="AT279" s="140" t="s">
        <v>159</v>
      </c>
      <c r="AU279" s="140" t="s">
        <v>88</v>
      </c>
      <c r="AY279" s="18" t="s">
        <v>156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88</v>
      </c>
      <c r="BK279" s="141">
        <f>ROUND(I279*H279,2)</f>
        <v>0</v>
      </c>
      <c r="BL279" s="18" t="s">
        <v>164</v>
      </c>
      <c r="BM279" s="140" t="s">
        <v>385</v>
      </c>
    </row>
    <row r="280" spans="2:65" s="1" customFormat="1" ht="24.2" customHeight="1" x14ac:dyDescent="0.2">
      <c r="B280" s="33"/>
      <c r="C280" s="129" t="s">
        <v>386</v>
      </c>
      <c r="D280" s="129" t="s">
        <v>159</v>
      </c>
      <c r="E280" s="130" t="s">
        <v>387</v>
      </c>
      <c r="F280" s="131" t="s">
        <v>388</v>
      </c>
      <c r="G280" s="132" t="s">
        <v>178</v>
      </c>
      <c r="H280" s="133">
        <v>50.43</v>
      </c>
      <c r="I280" s="134"/>
      <c r="J280" s="135">
        <f>ROUND(I280*H280,2)</f>
        <v>0</v>
      </c>
      <c r="K280" s="131" t="s">
        <v>163</v>
      </c>
      <c r="L280" s="33"/>
      <c r="M280" s="136" t="s">
        <v>19</v>
      </c>
      <c r="N280" s="137" t="s">
        <v>47</v>
      </c>
      <c r="P280" s="138">
        <f>O280*H280</f>
        <v>0</v>
      </c>
      <c r="Q280" s="138">
        <v>0</v>
      </c>
      <c r="R280" s="138">
        <f>Q280*H280</f>
        <v>0</v>
      </c>
      <c r="S280" s="138">
        <v>0</v>
      </c>
      <c r="T280" s="138">
        <f>S280*H280</f>
        <v>0</v>
      </c>
      <c r="U280" s="329" t="s">
        <v>19</v>
      </c>
      <c r="V280" s="1" t="str">
        <f t="shared" si="2"/>
        <v/>
      </c>
      <c r="AR280" s="140" t="s">
        <v>164</v>
      </c>
      <c r="AT280" s="140" t="s">
        <v>159</v>
      </c>
      <c r="AU280" s="140" t="s">
        <v>88</v>
      </c>
      <c r="AY280" s="18" t="s">
        <v>156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8" t="s">
        <v>88</v>
      </c>
      <c r="BK280" s="141">
        <f>ROUND(I280*H280,2)</f>
        <v>0</v>
      </c>
      <c r="BL280" s="18" t="s">
        <v>164</v>
      </c>
      <c r="BM280" s="140" t="s">
        <v>389</v>
      </c>
    </row>
    <row r="281" spans="2:65" s="1" customFormat="1" ht="11.25" x14ac:dyDescent="0.2">
      <c r="B281" s="33"/>
      <c r="D281" s="142" t="s">
        <v>166</v>
      </c>
      <c r="F281" s="143" t="s">
        <v>390</v>
      </c>
      <c r="I281" s="144"/>
      <c r="L281" s="33"/>
      <c r="M281" s="145"/>
      <c r="U281" s="330"/>
      <c r="V281" s="1" t="str">
        <f t="shared" si="2"/>
        <v/>
      </c>
      <c r="AT281" s="18" t="s">
        <v>166</v>
      </c>
      <c r="AU281" s="18" t="s">
        <v>88</v>
      </c>
    </row>
    <row r="282" spans="2:65" s="12" customFormat="1" ht="11.25" x14ac:dyDescent="0.2">
      <c r="B282" s="146"/>
      <c r="D282" s="147" t="s">
        <v>168</v>
      </c>
      <c r="E282" s="148" t="s">
        <v>19</v>
      </c>
      <c r="F282" s="149" t="s">
        <v>391</v>
      </c>
      <c r="H282" s="150">
        <v>48.13</v>
      </c>
      <c r="I282" s="151"/>
      <c r="L282" s="146"/>
      <c r="M282" s="152"/>
      <c r="U282" s="331"/>
      <c r="V282" s="1" t="str">
        <f t="shared" si="2"/>
        <v/>
      </c>
      <c r="AT282" s="148" t="s">
        <v>168</v>
      </c>
      <c r="AU282" s="148" t="s">
        <v>88</v>
      </c>
      <c r="AV282" s="12" t="s">
        <v>88</v>
      </c>
      <c r="AW282" s="12" t="s">
        <v>36</v>
      </c>
      <c r="AX282" s="12" t="s">
        <v>75</v>
      </c>
      <c r="AY282" s="148" t="s">
        <v>156</v>
      </c>
    </row>
    <row r="283" spans="2:65" s="12" customFormat="1" ht="11.25" x14ac:dyDescent="0.2">
      <c r="B283" s="146"/>
      <c r="D283" s="147" t="s">
        <v>168</v>
      </c>
      <c r="E283" s="148" t="s">
        <v>19</v>
      </c>
      <c r="F283" s="149" t="s">
        <v>371</v>
      </c>
      <c r="H283" s="150">
        <v>2.2999999999999998</v>
      </c>
      <c r="I283" s="151"/>
      <c r="L283" s="146"/>
      <c r="M283" s="152"/>
      <c r="U283" s="331"/>
      <c r="V283" s="1" t="str">
        <f t="shared" si="2"/>
        <v/>
      </c>
      <c r="AT283" s="148" t="s">
        <v>168</v>
      </c>
      <c r="AU283" s="148" t="s">
        <v>88</v>
      </c>
      <c r="AV283" s="12" t="s">
        <v>88</v>
      </c>
      <c r="AW283" s="12" t="s">
        <v>36</v>
      </c>
      <c r="AX283" s="12" t="s">
        <v>75</v>
      </c>
      <c r="AY283" s="148" t="s">
        <v>156</v>
      </c>
    </row>
    <row r="284" spans="2:65" s="13" customFormat="1" ht="11.25" x14ac:dyDescent="0.2">
      <c r="B284" s="153"/>
      <c r="D284" s="147" t="s">
        <v>168</v>
      </c>
      <c r="E284" s="154" t="s">
        <v>19</v>
      </c>
      <c r="F284" s="155" t="s">
        <v>170</v>
      </c>
      <c r="H284" s="156">
        <v>50.43</v>
      </c>
      <c r="I284" s="157"/>
      <c r="L284" s="153"/>
      <c r="M284" s="158"/>
      <c r="U284" s="332"/>
      <c r="V284" s="1" t="str">
        <f t="shared" si="2"/>
        <v/>
      </c>
      <c r="AT284" s="154" t="s">
        <v>168</v>
      </c>
      <c r="AU284" s="154" t="s">
        <v>88</v>
      </c>
      <c r="AV284" s="13" t="s">
        <v>164</v>
      </c>
      <c r="AW284" s="13" t="s">
        <v>36</v>
      </c>
      <c r="AX284" s="13" t="s">
        <v>82</v>
      </c>
      <c r="AY284" s="154" t="s">
        <v>156</v>
      </c>
    </row>
    <row r="285" spans="2:65" s="1" customFormat="1" ht="16.5" customHeight="1" x14ac:dyDescent="0.2">
      <c r="B285" s="33"/>
      <c r="C285" s="129" t="s">
        <v>392</v>
      </c>
      <c r="D285" s="129" t="s">
        <v>159</v>
      </c>
      <c r="E285" s="130" t="s">
        <v>393</v>
      </c>
      <c r="F285" s="131" t="s">
        <v>394</v>
      </c>
      <c r="G285" s="132" t="s">
        <v>162</v>
      </c>
      <c r="H285" s="133">
        <v>1</v>
      </c>
      <c r="I285" s="134"/>
      <c r="J285" s="135">
        <f>ROUND(I285*H285,2)</f>
        <v>0</v>
      </c>
      <c r="K285" s="131" t="s">
        <v>19</v>
      </c>
      <c r="L285" s="33"/>
      <c r="M285" s="136" t="s">
        <v>19</v>
      </c>
      <c r="N285" s="137" t="s">
        <v>47</v>
      </c>
      <c r="P285" s="138">
        <f>O285*H285</f>
        <v>0</v>
      </c>
      <c r="Q285" s="138">
        <v>0</v>
      </c>
      <c r="R285" s="138">
        <f>Q285*H285</f>
        <v>0</v>
      </c>
      <c r="S285" s="138">
        <v>0.05</v>
      </c>
      <c r="T285" s="138">
        <f>S285*H285</f>
        <v>0.05</v>
      </c>
      <c r="U285" s="329" t="s">
        <v>19</v>
      </c>
      <c r="V285" s="1" t="str">
        <f t="shared" si="2"/>
        <v/>
      </c>
      <c r="AR285" s="140" t="s">
        <v>164</v>
      </c>
      <c r="AT285" s="140" t="s">
        <v>159</v>
      </c>
      <c r="AU285" s="140" t="s">
        <v>88</v>
      </c>
      <c r="AY285" s="18" t="s">
        <v>156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8" t="s">
        <v>88</v>
      </c>
      <c r="BK285" s="141">
        <f>ROUND(I285*H285,2)</f>
        <v>0</v>
      </c>
      <c r="BL285" s="18" t="s">
        <v>164</v>
      </c>
      <c r="BM285" s="140" t="s">
        <v>395</v>
      </c>
    </row>
    <row r="286" spans="2:65" s="1" customFormat="1" ht="16.5" customHeight="1" x14ac:dyDescent="0.2">
      <c r="B286" s="33"/>
      <c r="C286" s="129" t="s">
        <v>396</v>
      </c>
      <c r="D286" s="129" t="s">
        <v>159</v>
      </c>
      <c r="E286" s="130" t="s">
        <v>397</v>
      </c>
      <c r="F286" s="131" t="s">
        <v>398</v>
      </c>
      <c r="G286" s="132" t="s">
        <v>178</v>
      </c>
      <c r="H286" s="133">
        <v>31.585999999999999</v>
      </c>
      <c r="I286" s="134"/>
      <c r="J286" s="135">
        <f>ROUND(I286*H286,2)</f>
        <v>0</v>
      </c>
      <c r="K286" s="131" t="s">
        <v>163</v>
      </c>
      <c r="L286" s="33"/>
      <c r="M286" s="136" t="s">
        <v>19</v>
      </c>
      <c r="N286" s="137" t="s">
        <v>47</v>
      </c>
      <c r="P286" s="138">
        <f>O286*H286</f>
        <v>0</v>
      </c>
      <c r="Q286" s="138">
        <v>0</v>
      </c>
      <c r="R286" s="138">
        <f>Q286*H286</f>
        <v>0</v>
      </c>
      <c r="S286" s="138">
        <v>0.128</v>
      </c>
      <c r="T286" s="138">
        <f>S286*H286</f>
        <v>4.0430079999999995</v>
      </c>
      <c r="U286" s="329" t="s">
        <v>19</v>
      </c>
      <c r="V286" s="1" t="str">
        <f t="shared" si="2"/>
        <v/>
      </c>
      <c r="AR286" s="140" t="s">
        <v>164</v>
      </c>
      <c r="AT286" s="140" t="s">
        <v>159</v>
      </c>
      <c r="AU286" s="140" t="s">
        <v>88</v>
      </c>
      <c r="AY286" s="18" t="s">
        <v>156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88</v>
      </c>
      <c r="BK286" s="141">
        <f>ROUND(I286*H286,2)</f>
        <v>0</v>
      </c>
      <c r="BL286" s="18" t="s">
        <v>164</v>
      </c>
      <c r="BM286" s="140" t="s">
        <v>399</v>
      </c>
    </row>
    <row r="287" spans="2:65" s="1" customFormat="1" ht="11.25" x14ac:dyDescent="0.2">
      <c r="B287" s="33"/>
      <c r="D287" s="142" t="s">
        <v>166</v>
      </c>
      <c r="F287" s="143" t="s">
        <v>400</v>
      </c>
      <c r="I287" s="144"/>
      <c r="L287" s="33"/>
      <c r="M287" s="145"/>
      <c r="U287" s="330"/>
      <c r="V287" s="1" t="str">
        <f t="shared" si="2"/>
        <v/>
      </c>
      <c r="AT287" s="18" t="s">
        <v>166</v>
      </c>
      <c r="AU287" s="18" t="s">
        <v>88</v>
      </c>
    </row>
    <row r="288" spans="2:65" s="12" customFormat="1" ht="11.25" x14ac:dyDescent="0.2">
      <c r="B288" s="146"/>
      <c r="D288" s="147" t="s">
        <v>168</v>
      </c>
      <c r="E288" s="148" t="s">
        <v>19</v>
      </c>
      <c r="F288" s="149" t="s">
        <v>401</v>
      </c>
      <c r="H288" s="150">
        <v>19.122</v>
      </c>
      <c r="I288" s="151"/>
      <c r="L288" s="146"/>
      <c r="M288" s="152"/>
      <c r="U288" s="331"/>
      <c r="V288" s="1" t="str">
        <f t="shared" si="2"/>
        <v/>
      </c>
      <c r="AT288" s="148" t="s">
        <v>168</v>
      </c>
      <c r="AU288" s="148" t="s">
        <v>88</v>
      </c>
      <c r="AV288" s="12" t="s">
        <v>88</v>
      </c>
      <c r="AW288" s="12" t="s">
        <v>36</v>
      </c>
      <c r="AX288" s="12" t="s">
        <v>75</v>
      </c>
      <c r="AY288" s="148" t="s">
        <v>156</v>
      </c>
    </row>
    <row r="289" spans="2:65" s="12" customFormat="1" ht="11.25" x14ac:dyDescent="0.2">
      <c r="B289" s="146"/>
      <c r="D289" s="147" t="s">
        <v>168</v>
      </c>
      <c r="E289" s="148" t="s">
        <v>19</v>
      </c>
      <c r="F289" s="149" t="s">
        <v>402</v>
      </c>
      <c r="H289" s="150">
        <v>-3.7410000000000001</v>
      </c>
      <c r="I289" s="151"/>
      <c r="L289" s="146"/>
      <c r="M289" s="152"/>
      <c r="U289" s="331"/>
      <c r="V289" s="1" t="str">
        <f t="shared" si="2"/>
        <v/>
      </c>
      <c r="AT289" s="148" t="s">
        <v>168</v>
      </c>
      <c r="AU289" s="148" t="s">
        <v>88</v>
      </c>
      <c r="AV289" s="12" t="s">
        <v>88</v>
      </c>
      <c r="AW289" s="12" t="s">
        <v>36</v>
      </c>
      <c r="AX289" s="12" t="s">
        <v>75</v>
      </c>
      <c r="AY289" s="148" t="s">
        <v>156</v>
      </c>
    </row>
    <row r="290" spans="2:65" s="12" customFormat="1" ht="11.25" x14ac:dyDescent="0.2">
      <c r="B290" s="146"/>
      <c r="D290" s="147" t="s">
        <v>168</v>
      </c>
      <c r="E290" s="148" t="s">
        <v>19</v>
      </c>
      <c r="F290" s="149" t="s">
        <v>403</v>
      </c>
      <c r="H290" s="150">
        <v>2.8780000000000001</v>
      </c>
      <c r="I290" s="151"/>
      <c r="L290" s="146"/>
      <c r="M290" s="152"/>
      <c r="U290" s="331"/>
      <c r="V290" s="1" t="str">
        <f t="shared" si="2"/>
        <v/>
      </c>
      <c r="AT290" s="148" t="s">
        <v>168</v>
      </c>
      <c r="AU290" s="148" t="s">
        <v>88</v>
      </c>
      <c r="AV290" s="12" t="s">
        <v>88</v>
      </c>
      <c r="AW290" s="12" t="s">
        <v>36</v>
      </c>
      <c r="AX290" s="12" t="s">
        <v>75</v>
      </c>
      <c r="AY290" s="148" t="s">
        <v>156</v>
      </c>
    </row>
    <row r="291" spans="2:65" s="12" customFormat="1" ht="11.25" x14ac:dyDescent="0.2">
      <c r="B291" s="146"/>
      <c r="D291" s="147" t="s">
        <v>168</v>
      </c>
      <c r="E291" s="148" t="s">
        <v>19</v>
      </c>
      <c r="F291" s="149" t="s">
        <v>404</v>
      </c>
      <c r="H291" s="150">
        <v>-1.7949999999999999</v>
      </c>
      <c r="I291" s="151"/>
      <c r="L291" s="146"/>
      <c r="M291" s="152"/>
      <c r="U291" s="331"/>
      <c r="V291" s="1" t="str">
        <f t="shared" si="2"/>
        <v/>
      </c>
      <c r="AT291" s="148" t="s">
        <v>168</v>
      </c>
      <c r="AU291" s="148" t="s">
        <v>88</v>
      </c>
      <c r="AV291" s="12" t="s">
        <v>88</v>
      </c>
      <c r="AW291" s="12" t="s">
        <v>36</v>
      </c>
      <c r="AX291" s="12" t="s">
        <v>75</v>
      </c>
      <c r="AY291" s="148" t="s">
        <v>156</v>
      </c>
    </row>
    <row r="292" spans="2:65" s="12" customFormat="1" ht="11.25" x14ac:dyDescent="0.2">
      <c r="B292" s="146"/>
      <c r="D292" s="147" t="s">
        <v>168</v>
      </c>
      <c r="E292" s="148" t="s">
        <v>19</v>
      </c>
      <c r="F292" s="149" t="s">
        <v>405</v>
      </c>
      <c r="H292" s="150">
        <v>16.911000000000001</v>
      </c>
      <c r="I292" s="151"/>
      <c r="L292" s="146"/>
      <c r="M292" s="152"/>
      <c r="U292" s="331"/>
      <c r="V292" s="1" t="str">
        <f t="shared" si="2"/>
        <v/>
      </c>
      <c r="AT292" s="148" t="s">
        <v>168</v>
      </c>
      <c r="AU292" s="148" t="s">
        <v>88</v>
      </c>
      <c r="AV292" s="12" t="s">
        <v>88</v>
      </c>
      <c r="AW292" s="12" t="s">
        <v>36</v>
      </c>
      <c r="AX292" s="12" t="s">
        <v>75</v>
      </c>
      <c r="AY292" s="148" t="s">
        <v>156</v>
      </c>
    </row>
    <row r="293" spans="2:65" s="12" customFormat="1" ht="11.25" x14ac:dyDescent="0.2">
      <c r="B293" s="146"/>
      <c r="D293" s="147" t="s">
        <v>168</v>
      </c>
      <c r="E293" s="148" t="s">
        <v>19</v>
      </c>
      <c r="F293" s="149" t="s">
        <v>406</v>
      </c>
      <c r="H293" s="150">
        <v>-1.7889999999999999</v>
      </c>
      <c r="I293" s="151"/>
      <c r="L293" s="146"/>
      <c r="M293" s="152"/>
      <c r="U293" s="331"/>
      <c r="V293" s="1" t="str">
        <f t="shared" si="2"/>
        <v/>
      </c>
      <c r="AT293" s="148" t="s">
        <v>168</v>
      </c>
      <c r="AU293" s="148" t="s">
        <v>88</v>
      </c>
      <c r="AV293" s="12" t="s">
        <v>88</v>
      </c>
      <c r="AW293" s="12" t="s">
        <v>36</v>
      </c>
      <c r="AX293" s="12" t="s">
        <v>75</v>
      </c>
      <c r="AY293" s="148" t="s">
        <v>156</v>
      </c>
    </row>
    <row r="294" spans="2:65" s="13" customFormat="1" ht="11.25" x14ac:dyDescent="0.2">
      <c r="B294" s="153"/>
      <c r="D294" s="147" t="s">
        <v>168</v>
      </c>
      <c r="E294" s="154" t="s">
        <v>19</v>
      </c>
      <c r="F294" s="155" t="s">
        <v>170</v>
      </c>
      <c r="H294" s="156">
        <v>31.585999999999999</v>
      </c>
      <c r="I294" s="157"/>
      <c r="L294" s="153"/>
      <c r="M294" s="158"/>
      <c r="U294" s="332"/>
      <c r="V294" s="1" t="str">
        <f t="shared" si="2"/>
        <v/>
      </c>
      <c r="AT294" s="154" t="s">
        <v>168</v>
      </c>
      <c r="AU294" s="154" t="s">
        <v>88</v>
      </c>
      <c r="AV294" s="13" t="s">
        <v>164</v>
      </c>
      <c r="AW294" s="13" t="s">
        <v>36</v>
      </c>
      <c r="AX294" s="13" t="s">
        <v>82</v>
      </c>
      <c r="AY294" s="154" t="s">
        <v>156</v>
      </c>
    </row>
    <row r="295" spans="2:65" s="1" customFormat="1" ht="24.2" customHeight="1" x14ac:dyDescent="0.2">
      <c r="B295" s="33"/>
      <c r="C295" s="129" t="s">
        <v>407</v>
      </c>
      <c r="D295" s="129" t="s">
        <v>159</v>
      </c>
      <c r="E295" s="130" t="s">
        <v>408</v>
      </c>
      <c r="F295" s="131" t="s">
        <v>409</v>
      </c>
      <c r="G295" s="132" t="s">
        <v>162</v>
      </c>
      <c r="H295" s="133">
        <v>2</v>
      </c>
      <c r="I295" s="134"/>
      <c r="J295" s="135">
        <f>ROUND(I295*H295,2)</f>
        <v>0</v>
      </c>
      <c r="K295" s="131" t="s">
        <v>163</v>
      </c>
      <c r="L295" s="33"/>
      <c r="M295" s="136" t="s">
        <v>19</v>
      </c>
      <c r="N295" s="137" t="s">
        <v>47</v>
      </c>
      <c r="P295" s="138">
        <f>O295*H295</f>
        <v>0</v>
      </c>
      <c r="Q295" s="138">
        <v>0</v>
      </c>
      <c r="R295" s="138">
        <f>Q295*H295</f>
        <v>0</v>
      </c>
      <c r="S295" s="138">
        <v>1.4999999999999999E-2</v>
      </c>
      <c r="T295" s="138">
        <f>S295*H295</f>
        <v>0.03</v>
      </c>
      <c r="U295" s="329" t="s">
        <v>19</v>
      </c>
      <c r="V295" s="1" t="str">
        <f t="shared" si="2"/>
        <v/>
      </c>
      <c r="AR295" s="140" t="s">
        <v>164</v>
      </c>
      <c r="AT295" s="140" t="s">
        <v>159</v>
      </c>
      <c r="AU295" s="140" t="s">
        <v>88</v>
      </c>
      <c r="AY295" s="18" t="s">
        <v>156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8" t="s">
        <v>88</v>
      </c>
      <c r="BK295" s="141">
        <f>ROUND(I295*H295,2)</f>
        <v>0</v>
      </c>
      <c r="BL295" s="18" t="s">
        <v>164</v>
      </c>
      <c r="BM295" s="140" t="s">
        <v>410</v>
      </c>
    </row>
    <row r="296" spans="2:65" s="1" customFormat="1" ht="11.25" x14ac:dyDescent="0.2">
      <c r="B296" s="33"/>
      <c r="D296" s="142" t="s">
        <v>166</v>
      </c>
      <c r="F296" s="143" t="s">
        <v>411</v>
      </c>
      <c r="I296" s="144"/>
      <c r="L296" s="33"/>
      <c r="M296" s="145"/>
      <c r="U296" s="330"/>
      <c r="V296" s="1" t="str">
        <f t="shared" si="2"/>
        <v/>
      </c>
      <c r="AT296" s="18" t="s">
        <v>166</v>
      </c>
      <c r="AU296" s="18" t="s">
        <v>88</v>
      </c>
    </row>
    <row r="297" spans="2:65" s="12" customFormat="1" ht="11.25" x14ac:dyDescent="0.2">
      <c r="B297" s="146"/>
      <c r="D297" s="147" t="s">
        <v>168</v>
      </c>
      <c r="E297" s="148" t="s">
        <v>19</v>
      </c>
      <c r="F297" s="149" t="s">
        <v>412</v>
      </c>
      <c r="H297" s="150">
        <v>2</v>
      </c>
      <c r="I297" s="151"/>
      <c r="L297" s="146"/>
      <c r="M297" s="152"/>
      <c r="U297" s="331"/>
      <c r="V297" s="1" t="str">
        <f t="shared" si="2"/>
        <v/>
      </c>
      <c r="AT297" s="148" t="s">
        <v>168</v>
      </c>
      <c r="AU297" s="148" t="s">
        <v>88</v>
      </c>
      <c r="AV297" s="12" t="s">
        <v>88</v>
      </c>
      <c r="AW297" s="12" t="s">
        <v>36</v>
      </c>
      <c r="AX297" s="12" t="s">
        <v>75</v>
      </c>
      <c r="AY297" s="148" t="s">
        <v>156</v>
      </c>
    </row>
    <row r="298" spans="2:65" s="13" customFormat="1" ht="11.25" x14ac:dyDescent="0.2">
      <c r="B298" s="153"/>
      <c r="D298" s="147" t="s">
        <v>168</v>
      </c>
      <c r="E298" s="154" t="s">
        <v>19</v>
      </c>
      <c r="F298" s="155" t="s">
        <v>170</v>
      </c>
      <c r="H298" s="156">
        <v>2</v>
      </c>
      <c r="I298" s="157"/>
      <c r="L298" s="153"/>
      <c r="M298" s="158"/>
      <c r="U298" s="332"/>
      <c r="V298" s="1" t="str">
        <f t="shared" si="2"/>
        <v/>
      </c>
      <c r="AT298" s="154" t="s">
        <v>168</v>
      </c>
      <c r="AU298" s="154" t="s">
        <v>88</v>
      </c>
      <c r="AV298" s="13" t="s">
        <v>164</v>
      </c>
      <c r="AW298" s="13" t="s">
        <v>36</v>
      </c>
      <c r="AX298" s="13" t="s">
        <v>82</v>
      </c>
      <c r="AY298" s="154" t="s">
        <v>156</v>
      </c>
    </row>
    <row r="299" spans="2:65" s="1" customFormat="1" ht="24.2" customHeight="1" x14ac:dyDescent="0.2">
      <c r="B299" s="33"/>
      <c r="C299" s="129" t="s">
        <v>413</v>
      </c>
      <c r="D299" s="129" t="s">
        <v>159</v>
      </c>
      <c r="E299" s="130" t="s">
        <v>414</v>
      </c>
      <c r="F299" s="131" t="s">
        <v>415</v>
      </c>
      <c r="G299" s="132" t="s">
        <v>215</v>
      </c>
      <c r="H299" s="133">
        <v>9.66</v>
      </c>
      <c r="I299" s="134"/>
      <c r="J299" s="135">
        <f>ROUND(I299*H299,2)</f>
        <v>0</v>
      </c>
      <c r="K299" s="131" t="s">
        <v>163</v>
      </c>
      <c r="L299" s="33"/>
      <c r="M299" s="136" t="s">
        <v>19</v>
      </c>
      <c r="N299" s="137" t="s">
        <v>47</v>
      </c>
      <c r="P299" s="138">
        <f>O299*H299</f>
        <v>0</v>
      </c>
      <c r="Q299" s="138">
        <v>0</v>
      </c>
      <c r="R299" s="138">
        <f>Q299*H299</f>
        <v>0</v>
      </c>
      <c r="S299" s="138">
        <v>8.9999999999999993E-3</v>
      </c>
      <c r="T299" s="138">
        <f>S299*H299</f>
        <v>8.693999999999999E-2</v>
      </c>
      <c r="U299" s="329" t="s">
        <v>19</v>
      </c>
      <c r="V299" s="1" t="str">
        <f t="shared" si="2"/>
        <v/>
      </c>
      <c r="AR299" s="140" t="s">
        <v>164</v>
      </c>
      <c r="AT299" s="140" t="s">
        <v>159</v>
      </c>
      <c r="AU299" s="140" t="s">
        <v>88</v>
      </c>
      <c r="AY299" s="18" t="s">
        <v>156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8" t="s">
        <v>88</v>
      </c>
      <c r="BK299" s="141">
        <f>ROUND(I299*H299,2)</f>
        <v>0</v>
      </c>
      <c r="BL299" s="18" t="s">
        <v>164</v>
      </c>
      <c r="BM299" s="140" t="s">
        <v>416</v>
      </c>
    </row>
    <row r="300" spans="2:65" s="1" customFormat="1" ht="11.25" x14ac:dyDescent="0.2">
      <c r="B300" s="33"/>
      <c r="D300" s="142" t="s">
        <v>166</v>
      </c>
      <c r="F300" s="143" t="s">
        <v>417</v>
      </c>
      <c r="I300" s="144"/>
      <c r="L300" s="33"/>
      <c r="M300" s="145"/>
      <c r="U300" s="330"/>
      <c r="V300" s="1" t="str">
        <f t="shared" ref="V300:V363" si="3">IF(U300="investice",J300,"")</f>
        <v/>
      </c>
      <c r="AT300" s="18" t="s">
        <v>166</v>
      </c>
      <c r="AU300" s="18" t="s">
        <v>88</v>
      </c>
    </row>
    <row r="301" spans="2:65" s="12" customFormat="1" ht="11.25" x14ac:dyDescent="0.2">
      <c r="B301" s="146"/>
      <c r="D301" s="147" t="s">
        <v>168</v>
      </c>
      <c r="E301" s="148" t="s">
        <v>19</v>
      </c>
      <c r="F301" s="149" t="s">
        <v>418</v>
      </c>
      <c r="H301" s="150">
        <v>9.66</v>
      </c>
      <c r="I301" s="151"/>
      <c r="L301" s="146"/>
      <c r="M301" s="152"/>
      <c r="U301" s="331"/>
      <c r="V301" s="1" t="str">
        <f t="shared" si="3"/>
        <v/>
      </c>
      <c r="AT301" s="148" t="s">
        <v>168</v>
      </c>
      <c r="AU301" s="148" t="s">
        <v>88</v>
      </c>
      <c r="AV301" s="12" t="s">
        <v>88</v>
      </c>
      <c r="AW301" s="12" t="s">
        <v>36</v>
      </c>
      <c r="AX301" s="12" t="s">
        <v>75</v>
      </c>
      <c r="AY301" s="148" t="s">
        <v>156</v>
      </c>
    </row>
    <row r="302" spans="2:65" s="13" customFormat="1" ht="11.25" x14ac:dyDescent="0.2">
      <c r="B302" s="153"/>
      <c r="D302" s="147" t="s">
        <v>168</v>
      </c>
      <c r="E302" s="154" t="s">
        <v>19</v>
      </c>
      <c r="F302" s="155" t="s">
        <v>170</v>
      </c>
      <c r="H302" s="156">
        <v>9.66</v>
      </c>
      <c r="I302" s="157"/>
      <c r="L302" s="153"/>
      <c r="M302" s="158"/>
      <c r="U302" s="332"/>
      <c r="V302" s="1" t="str">
        <f t="shared" si="3"/>
        <v/>
      </c>
      <c r="AT302" s="154" t="s">
        <v>168</v>
      </c>
      <c r="AU302" s="154" t="s">
        <v>88</v>
      </c>
      <c r="AV302" s="13" t="s">
        <v>164</v>
      </c>
      <c r="AW302" s="13" t="s">
        <v>36</v>
      </c>
      <c r="AX302" s="13" t="s">
        <v>82</v>
      </c>
      <c r="AY302" s="154" t="s">
        <v>156</v>
      </c>
    </row>
    <row r="303" spans="2:65" s="1" customFormat="1" ht="24.2" customHeight="1" x14ac:dyDescent="0.2">
      <c r="B303" s="33"/>
      <c r="C303" s="129" t="s">
        <v>419</v>
      </c>
      <c r="D303" s="129" t="s">
        <v>159</v>
      </c>
      <c r="E303" s="130" t="s">
        <v>420</v>
      </c>
      <c r="F303" s="131" t="s">
        <v>421</v>
      </c>
      <c r="G303" s="132" t="s">
        <v>162</v>
      </c>
      <c r="H303" s="133">
        <v>2</v>
      </c>
      <c r="I303" s="134"/>
      <c r="J303" s="135">
        <f>ROUND(I303*H303,2)</f>
        <v>0</v>
      </c>
      <c r="K303" s="131" t="s">
        <v>163</v>
      </c>
      <c r="L303" s="33"/>
      <c r="M303" s="136" t="s">
        <v>19</v>
      </c>
      <c r="N303" s="137" t="s">
        <v>47</v>
      </c>
      <c r="P303" s="138">
        <f>O303*H303</f>
        <v>0</v>
      </c>
      <c r="Q303" s="138">
        <v>0</v>
      </c>
      <c r="R303" s="138">
        <f>Q303*H303</f>
        <v>0</v>
      </c>
      <c r="S303" s="138">
        <v>4.0000000000000001E-3</v>
      </c>
      <c r="T303" s="138">
        <f>S303*H303</f>
        <v>8.0000000000000002E-3</v>
      </c>
      <c r="U303" s="329" t="s">
        <v>19</v>
      </c>
      <c r="V303" s="1" t="str">
        <f t="shared" si="3"/>
        <v/>
      </c>
      <c r="AR303" s="140" t="s">
        <v>164</v>
      </c>
      <c r="AT303" s="140" t="s">
        <v>159</v>
      </c>
      <c r="AU303" s="140" t="s">
        <v>88</v>
      </c>
      <c r="AY303" s="18" t="s">
        <v>156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88</v>
      </c>
      <c r="BK303" s="141">
        <f>ROUND(I303*H303,2)</f>
        <v>0</v>
      </c>
      <c r="BL303" s="18" t="s">
        <v>164</v>
      </c>
      <c r="BM303" s="140" t="s">
        <v>422</v>
      </c>
    </row>
    <row r="304" spans="2:65" s="1" customFormat="1" ht="11.25" x14ac:dyDescent="0.2">
      <c r="B304" s="33"/>
      <c r="D304" s="142" t="s">
        <v>166</v>
      </c>
      <c r="F304" s="143" t="s">
        <v>423</v>
      </c>
      <c r="I304" s="144"/>
      <c r="L304" s="33"/>
      <c r="M304" s="145"/>
      <c r="U304" s="330"/>
      <c r="V304" s="1" t="str">
        <f t="shared" si="3"/>
        <v/>
      </c>
      <c r="AT304" s="18" t="s">
        <v>166</v>
      </c>
      <c r="AU304" s="18" t="s">
        <v>88</v>
      </c>
    </row>
    <row r="305" spans="2:65" s="12" customFormat="1" ht="11.25" x14ac:dyDescent="0.2">
      <c r="B305" s="146"/>
      <c r="D305" s="147" t="s">
        <v>168</v>
      </c>
      <c r="E305" s="148" t="s">
        <v>19</v>
      </c>
      <c r="F305" s="149" t="s">
        <v>424</v>
      </c>
      <c r="H305" s="150">
        <v>2</v>
      </c>
      <c r="I305" s="151"/>
      <c r="L305" s="146"/>
      <c r="M305" s="152"/>
      <c r="U305" s="331"/>
      <c r="V305" s="1" t="str">
        <f t="shared" si="3"/>
        <v/>
      </c>
      <c r="AT305" s="148" t="s">
        <v>168</v>
      </c>
      <c r="AU305" s="148" t="s">
        <v>88</v>
      </c>
      <c r="AV305" s="12" t="s">
        <v>88</v>
      </c>
      <c r="AW305" s="12" t="s">
        <v>36</v>
      </c>
      <c r="AX305" s="12" t="s">
        <v>75</v>
      </c>
      <c r="AY305" s="148" t="s">
        <v>156</v>
      </c>
    </row>
    <row r="306" spans="2:65" s="13" customFormat="1" ht="11.25" x14ac:dyDescent="0.2">
      <c r="B306" s="153"/>
      <c r="D306" s="147" t="s">
        <v>168</v>
      </c>
      <c r="E306" s="154" t="s">
        <v>19</v>
      </c>
      <c r="F306" s="155" t="s">
        <v>170</v>
      </c>
      <c r="H306" s="156">
        <v>2</v>
      </c>
      <c r="I306" s="157"/>
      <c r="L306" s="153"/>
      <c r="M306" s="158"/>
      <c r="U306" s="332"/>
      <c r="V306" s="1" t="str">
        <f t="shared" si="3"/>
        <v/>
      </c>
      <c r="AT306" s="154" t="s">
        <v>168</v>
      </c>
      <c r="AU306" s="154" t="s">
        <v>88</v>
      </c>
      <c r="AV306" s="13" t="s">
        <v>164</v>
      </c>
      <c r="AW306" s="13" t="s">
        <v>36</v>
      </c>
      <c r="AX306" s="13" t="s">
        <v>82</v>
      </c>
      <c r="AY306" s="154" t="s">
        <v>156</v>
      </c>
    </row>
    <row r="307" spans="2:65" s="1" customFormat="1" ht="21.75" customHeight="1" x14ac:dyDescent="0.2">
      <c r="B307" s="33"/>
      <c r="C307" s="129" t="s">
        <v>425</v>
      </c>
      <c r="D307" s="129" t="s">
        <v>159</v>
      </c>
      <c r="E307" s="130" t="s">
        <v>426</v>
      </c>
      <c r="F307" s="131" t="s">
        <v>427</v>
      </c>
      <c r="G307" s="132" t="s">
        <v>215</v>
      </c>
      <c r="H307" s="133">
        <v>1</v>
      </c>
      <c r="I307" s="134"/>
      <c r="J307" s="135">
        <f>ROUND(I307*H307,2)</f>
        <v>0</v>
      </c>
      <c r="K307" s="131" t="s">
        <v>428</v>
      </c>
      <c r="L307" s="33"/>
      <c r="M307" s="136" t="s">
        <v>19</v>
      </c>
      <c r="N307" s="137" t="s">
        <v>47</v>
      </c>
      <c r="P307" s="138">
        <f>O307*H307</f>
        <v>0</v>
      </c>
      <c r="Q307" s="138">
        <v>0</v>
      </c>
      <c r="R307" s="138">
        <f>Q307*H307</f>
        <v>0</v>
      </c>
      <c r="S307" s="138">
        <v>8.9999999999999993E-3</v>
      </c>
      <c r="T307" s="138">
        <f>S307*H307</f>
        <v>8.9999999999999993E-3</v>
      </c>
      <c r="U307" s="329" t="s">
        <v>19</v>
      </c>
      <c r="V307" s="1" t="str">
        <f t="shared" si="3"/>
        <v/>
      </c>
      <c r="AR307" s="140" t="s">
        <v>164</v>
      </c>
      <c r="AT307" s="140" t="s">
        <v>159</v>
      </c>
      <c r="AU307" s="140" t="s">
        <v>88</v>
      </c>
      <c r="AY307" s="18" t="s">
        <v>156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8" t="s">
        <v>88</v>
      </c>
      <c r="BK307" s="141">
        <f>ROUND(I307*H307,2)</f>
        <v>0</v>
      </c>
      <c r="BL307" s="18" t="s">
        <v>164</v>
      </c>
      <c r="BM307" s="140" t="s">
        <v>429</v>
      </c>
    </row>
    <row r="308" spans="2:65" s="1" customFormat="1" ht="11.25" x14ac:dyDescent="0.2">
      <c r="B308" s="33"/>
      <c r="D308" s="142" t="s">
        <v>166</v>
      </c>
      <c r="F308" s="143" t="s">
        <v>430</v>
      </c>
      <c r="I308" s="144"/>
      <c r="L308" s="33"/>
      <c r="M308" s="145"/>
      <c r="U308" s="330"/>
      <c r="V308" s="1" t="str">
        <f t="shared" si="3"/>
        <v/>
      </c>
      <c r="AT308" s="18" t="s">
        <v>166</v>
      </c>
      <c r="AU308" s="18" t="s">
        <v>88</v>
      </c>
    </row>
    <row r="309" spans="2:65" s="12" customFormat="1" ht="11.25" x14ac:dyDescent="0.2">
      <c r="B309" s="146"/>
      <c r="D309" s="147" t="s">
        <v>168</v>
      </c>
      <c r="E309" s="148" t="s">
        <v>19</v>
      </c>
      <c r="F309" s="149" t="s">
        <v>431</v>
      </c>
      <c r="H309" s="150">
        <v>1</v>
      </c>
      <c r="I309" s="151"/>
      <c r="L309" s="146"/>
      <c r="M309" s="152"/>
      <c r="U309" s="331"/>
      <c r="V309" s="1" t="str">
        <f t="shared" si="3"/>
        <v/>
      </c>
      <c r="AT309" s="148" t="s">
        <v>168</v>
      </c>
      <c r="AU309" s="148" t="s">
        <v>88</v>
      </c>
      <c r="AV309" s="12" t="s">
        <v>88</v>
      </c>
      <c r="AW309" s="12" t="s">
        <v>36</v>
      </c>
      <c r="AX309" s="12" t="s">
        <v>75</v>
      </c>
      <c r="AY309" s="148" t="s">
        <v>156</v>
      </c>
    </row>
    <row r="310" spans="2:65" s="13" customFormat="1" ht="11.25" x14ac:dyDescent="0.2">
      <c r="B310" s="153"/>
      <c r="D310" s="147" t="s">
        <v>168</v>
      </c>
      <c r="E310" s="154" t="s">
        <v>19</v>
      </c>
      <c r="F310" s="155" t="s">
        <v>170</v>
      </c>
      <c r="H310" s="156">
        <v>1</v>
      </c>
      <c r="I310" s="157"/>
      <c r="L310" s="153"/>
      <c r="M310" s="158"/>
      <c r="U310" s="332"/>
      <c r="V310" s="1" t="str">
        <f t="shared" si="3"/>
        <v/>
      </c>
      <c r="AT310" s="154" t="s">
        <v>168</v>
      </c>
      <c r="AU310" s="154" t="s">
        <v>88</v>
      </c>
      <c r="AV310" s="13" t="s">
        <v>164</v>
      </c>
      <c r="AW310" s="13" t="s">
        <v>36</v>
      </c>
      <c r="AX310" s="13" t="s">
        <v>82</v>
      </c>
      <c r="AY310" s="154" t="s">
        <v>156</v>
      </c>
    </row>
    <row r="311" spans="2:65" s="1" customFormat="1" ht="16.5" customHeight="1" x14ac:dyDescent="0.2">
      <c r="B311" s="33"/>
      <c r="C311" s="129" t="s">
        <v>432</v>
      </c>
      <c r="D311" s="129" t="s">
        <v>159</v>
      </c>
      <c r="E311" s="130" t="s">
        <v>433</v>
      </c>
      <c r="F311" s="131" t="s">
        <v>434</v>
      </c>
      <c r="G311" s="132" t="s">
        <v>215</v>
      </c>
      <c r="H311" s="133">
        <v>24.3</v>
      </c>
      <c r="I311" s="134"/>
      <c r="J311" s="135">
        <f>ROUND(I311*H311,2)</f>
        <v>0</v>
      </c>
      <c r="K311" s="131" t="s">
        <v>163</v>
      </c>
      <c r="L311" s="33"/>
      <c r="M311" s="136" t="s">
        <v>19</v>
      </c>
      <c r="N311" s="137" t="s">
        <v>47</v>
      </c>
      <c r="P311" s="138">
        <f>O311*H311</f>
        <v>0</v>
      </c>
      <c r="Q311" s="138">
        <v>3.0000000000000001E-5</v>
      </c>
      <c r="R311" s="138">
        <f>Q311*H311</f>
        <v>7.2900000000000005E-4</v>
      </c>
      <c r="S311" s="138">
        <v>3.0000000000000001E-3</v>
      </c>
      <c r="T311" s="138">
        <f>S311*H311</f>
        <v>7.2900000000000006E-2</v>
      </c>
      <c r="U311" s="329" t="s">
        <v>19</v>
      </c>
      <c r="V311" s="1" t="str">
        <f t="shared" si="3"/>
        <v/>
      </c>
      <c r="AR311" s="140" t="s">
        <v>164</v>
      </c>
      <c r="AT311" s="140" t="s">
        <v>159</v>
      </c>
      <c r="AU311" s="140" t="s">
        <v>88</v>
      </c>
      <c r="AY311" s="18" t="s">
        <v>156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8" t="s">
        <v>88</v>
      </c>
      <c r="BK311" s="141">
        <f>ROUND(I311*H311,2)</f>
        <v>0</v>
      </c>
      <c r="BL311" s="18" t="s">
        <v>164</v>
      </c>
      <c r="BM311" s="140" t="s">
        <v>435</v>
      </c>
    </row>
    <row r="312" spans="2:65" s="1" customFormat="1" ht="11.25" x14ac:dyDescent="0.2">
      <c r="B312" s="33"/>
      <c r="D312" s="142" t="s">
        <v>166</v>
      </c>
      <c r="F312" s="143" t="s">
        <v>436</v>
      </c>
      <c r="I312" s="144"/>
      <c r="L312" s="33"/>
      <c r="M312" s="145"/>
      <c r="U312" s="330"/>
      <c r="V312" s="1" t="str">
        <f t="shared" si="3"/>
        <v/>
      </c>
      <c r="AT312" s="18" t="s">
        <v>166</v>
      </c>
      <c r="AU312" s="18" t="s">
        <v>88</v>
      </c>
    </row>
    <row r="313" spans="2:65" s="1" customFormat="1" ht="19.5" x14ac:dyDescent="0.2">
      <c r="B313" s="33"/>
      <c r="D313" s="147" t="s">
        <v>256</v>
      </c>
      <c r="F313" s="164" t="s">
        <v>437</v>
      </c>
      <c r="I313" s="144"/>
      <c r="L313" s="33"/>
      <c r="M313" s="145"/>
      <c r="U313" s="330"/>
      <c r="V313" s="1" t="str">
        <f t="shared" si="3"/>
        <v/>
      </c>
      <c r="AT313" s="18" t="s">
        <v>256</v>
      </c>
      <c r="AU313" s="18" t="s">
        <v>88</v>
      </c>
    </row>
    <row r="314" spans="2:65" s="12" customFormat="1" ht="11.25" x14ac:dyDescent="0.2">
      <c r="B314" s="146"/>
      <c r="D314" s="147" t="s">
        <v>168</v>
      </c>
      <c r="E314" s="148" t="s">
        <v>19</v>
      </c>
      <c r="F314" s="149" t="s">
        <v>438</v>
      </c>
      <c r="H314" s="150">
        <v>24.3</v>
      </c>
      <c r="I314" s="151"/>
      <c r="L314" s="146"/>
      <c r="M314" s="152"/>
      <c r="U314" s="331"/>
      <c r="V314" s="1" t="str">
        <f t="shared" si="3"/>
        <v/>
      </c>
      <c r="AT314" s="148" t="s">
        <v>168</v>
      </c>
      <c r="AU314" s="148" t="s">
        <v>88</v>
      </c>
      <c r="AV314" s="12" t="s">
        <v>88</v>
      </c>
      <c r="AW314" s="12" t="s">
        <v>36</v>
      </c>
      <c r="AX314" s="12" t="s">
        <v>75</v>
      </c>
      <c r="AY314" s="148" t="s">
        <v>156</v>
      </c>
    </row>
    <row r="315" spans="2:65" s="13" customFormat="1" ht="11.25" x14ac:dyDescent="0.2">
      <c r="B315" s="153"/>
      <c r="D315" s="147" t="s">
        <v>168</v>
      </c>
      <c r="E315" s="154" t="s">
        <v>19</v>
      </c>
      <c r="F315" s="155" t="s">
        <v>170</v>
      </c>
      <c r="H315" s="156">
        <v>24.3</v>
      </c>
      <c r="I315" s="157"/>
      <c r="L315" s="153"/>
      <c r="M315" s="158"/>
      <c r="U315" s="332"/>
      <c r="V315" s="1" t="str">
        <f t="shared" si="3"/>
        <v/>
      </c>
      <c r="AT315" s="154" t="s">
        <v>168</v>
      </c>
      <c r="AU315" s="154" t="s">
        <v>88</v>
      </c>
      <c r="AV315" s="13" t="s">
        <v>164</v>
      </c>
      <c r="AW315" s="13" t="s">
        <v>36</v>
      </c>
      <c r="AX315" s="13" t="s">
        <v>82</v>
      </c>
      <c r="AY315" s="154" t="s">
        <v>156</v>
      </c>
    </row>
    <row r="316" spans="2:65" s="1" customFormat="1" ht="24.2" customHeight="1" x14ac:dyDescent="0.2">
      <c r="B316" s="33"/>
      <c r="C316" s="129" t="s">
        <v>439</v>
      </c>
      <c r="D316" s="129" t="s">
        <v>159</v>
      </c>
      <c r="E316" s="130" t="s">
        <v>440</v>
      </c>
      <c r="F316" s="131" t="s">
        <v>441</v>
      </c>
      <c r="G316" s="132" t="s">
        <v>178</v>
      </c>
      <c r="H316" s="133">
        <v>4.4329999999999998</v>
      </c>
      <c r="I316" s="134"/>
      <c r="J316" s="135">
        <f>ROUND(I316*H316,2)</f>
        <v>0</v>
      </c>
      <c r="K316" s="131" t="s">
        <v>163</v>
      </c>
      <c r="L316" s="33"/>
      <c r="M316" s="136" t="s">
        <v>19</v>
      </c>
      <c r="N316" s="137" t="s">
        <v>47</v>
      </c>
      <c r="P316" s="138">
        <f>O316*H316</f>
        <v>0</v>
      </c>
      <c r="Q316" s="138">
        <v>0</v>
      </c>
      <c r="R316" s="138">
        <f>Q316*H316</f>
        <v>0</v>
      </c>
      <c r="S316" s="138">
        <v>8.7999999999999995E-2</v>
      </c>
      <c r="T316" s="138">
        <f>S316*H316</f>
        <v>0.39010399999999995</v>
      </c>
      <c r="U316" s="329" t="s">
        <v>19</v>
      </c>
      <c r="V316" s="1" t="str">
        <f t="shared" si="3"/>
        <v/>
      </c>
      <c r="AR316" s="140" t="s">
        <v>164</v>
      </c>
      <c r="AT316" s="140" t="s">
        <v>159</v>
      </c>
      <c r="AU316" s="140" t="s">
        <v>88</v>
      </c>
      <c r="AY316" s="18" t="s">
        <v>156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88</v>
      </c>
      <c r="BK316" s="141">
        <f>ROUND(I316*H316,2)</f>
        <v>0</v>
      </c>
      <c r="BL316" s="18" t="s">
        <v>164</v>
      </c>
      <c r="BM316" s="140" t="s">
        <v>442</v>
      </c>
    </row>
    <row r="317" spans="2:65" s="1" customFormat="1" ht="11.25" x14ac:dyDescent="0.2">
      <c r="B317" s="33"/>
      <c r="D317" s="142" t="s">
        <v>166</v>
      </c>
      <c r="F317" s="143" t="s">
        <v>443</v>
      </c>
      <c r="I317" s="144"/>
      <c r="L317" s="33"/>
      <c r="M317" s="145"/>
      <c r="U317" s="330"/>
      <c r="V317" s="1" t="str">
        <f t="shared" si="3"/>
        <v/>
      </c>
      <c r="AT317" s="18" t="s">
        <v>166</v>
      </c>
      <c r="AU317" s="18" t="s">
        <v>88</v>
      </c>
    </row>
    <row r="318" spans="2:65" s="1" customFormat="1" ht="19.5" x14ac:dyDescent="0.2">
      <c r="B318" s="33"/>
      <c r="D318" s="147" t="s">
        <v>256</v>
      </c>
      <c r="F318" s="164" t="s">
        <v>444</v>
      </c>
      <c r="I318" s="144"/>
      <c r="L318" s="33"/>
      <c r="M318" s="145"/>
      <c r="U318" s="330"/>
      <c r="V318" s="1" t="str">
        <f t="shared" si="3"/>
        <v/>
      </c>
      <c r="AT318" s="18" t="s">
        <v>256</v>
      </c>
      <c r="AU318" s="18" t="s">
        <v>88</v>
      </c>
    </row>
    <row r="319" spans="2:65" s="14" customFormat="1" ht="11.25" x14ac:dyDescent="0.2">
      <c r="B319" s="159"/>
      <c r="D319" s="147" t="s">
        <v>168</v>
      </c>
      <c r="E319" s="160" t="s">
        <v>19</v>
      </c>
      <c r="F319" s="161" t="s">
        <v>445</v>
      </c>
      <c r="H319" s="160" t="s">
        <v>19</v>
      </c>
      <c r="I319" s="162"/>
      <c r="L319" s="159"/>
      <c r="M319" s="163"/>
      <c r="U319" s="333"/>
      <c r="V319" s="1" t="str">
        <f t="shared" si="3"/>
        <v/>
      </c>
      <c r="AT319" s="160" t="s">
        <v>168</v>
      </c>
      <c r="AU319" s="160" t="s">
        <v>88</v>
      </c>
      <c r="AV319" s="14" t="s">
        <v>82</v>
      </c>
      <c r="AW319" s="14" t="s">
        <v>36</v>
      </c>
      <c r="AX319" s="14" t="s">
        <v>75</v>
      </c>
      <c r="AY319" s="160" t="s">
        <v>156</v>
      </c>
    </row>
    <row r="320" spans="2:65" s="12" customFormat="1" ht="11.25" x14ac:dyDescent="0.2">
      <c r="B320" s="146"/>
      <c r="D320" s="147" t="s">
        <v>168</v>
      </c>
      <c r="E320" s="148" t="s">
        <v>19</v>
      </c>
      <c r="F320" s="149" t="s">
        <v>446</v>
      </c>
      <c r="H320" s="150">
        <v>1.385</v>
      </c>
      <c r="I320" s="151"/>
      <c r="L320" s="146"/>
      <c r="M320" s="152"/>
      <c r="U320" s="331"/>
      <c r="V320" s="1" t="str">
        <f t="shared" si="3"/>
        <v/>
      </c>
      <c r="AT320" s="148" t="s">
        <v>168</v>
      </c>
      <c r="AU320" s="148" t="s">
        <v>88</v>
      </c>
      <c r="AV320" s="12" t="s">
        <v>88</v>
      </c>
      <c r="AW320" s="12" t="s">
        <v>36</v>
      </c>
      <c r="AX320" s="12" t="s">
        <v>75</v>
      </c>
      <c r="AY320" s="148" t="s">
        <v>156</v>
      </c>
    </row>
    <row r="321" spans="2:65" s="12" customFormat="1" ht="11.25" x14ac:dyDescent="0.2">
      <c r="B321" s="146"/>
      <c r="D321" s="147" t="s">
        <v>168</v>
      </c>
      <c r="E321" s="148" t="s">
        <v>19</v>
      </c>
      <c r="F321" s="149" t="s">
        <v>447</v>
      </c>
      <c r="H321" s="150">
        <v>1.385</v>
      </c>
      <c r="I321" s="151"/>
      <c r="L321" s="146"/>
      <c r="M321" s="152"/>
      <c r="U321" s="331"/>
      <c r="V321" s="1" t="str">
        <f t="shared" si="3"/>
        <v/>
      </c>
      <c r="AT321" s="148" t="s">
        <v>168</v>
      </c>
      <c r="AU321" s="148" t="s">
        <v>88</v>
      </c>
      <c r="AV321" s="12" t="s">
        <v>88</v>
      </c>
      <c r="AW321" s="12" t="s">
        <v>36</v>
      </c>
      <c r="AX321" s="12" t="s">
        <v>75</v>
      </c>
      <c r="AY321" s="148" t="s">
        <v>156</v>
      </c>
    </row>
    <row r="322" spans="2:65" s="12" customFormat="1" ht="11.25" x14ac:dyDescent="0.2">
      <c r="B322" s="146"/>
      <c r="D322" s="147" t="s">
        <v>168</v>
      </c>
      <c r="E322" s="148" t="s">
        <v>19</v>
      </c>
      <c r="F322" s="149" t="s">
        <v>448</v>
      </c>
      <c r="H322" s="150">
        <v>1.663</v>
      </c>
      <c r="I322" s="151"/>
      <c r="L322" s="146"/>
      <c r="M322" s="152"/>
      <c r="U322" s="331"/>
      <c r="V322" s="1" t="str">
        <f t="shared" si="3"/>
        <v/>
      </c>
      <c r="AT322" s="148" t="s">
        <v>168</v>
      </c>
      <c r="AU322" s="148" t="s">
        <v>88</v>
      </c>
      <c r="AV322" s="12" t="s">
        <v>88</v>
      </c>
      <c r="AW322" s="12" t="s">
        <v>36</v>
      </c>
      <c r="AX322" s="12" t="s">
        <v>75</v>
      </c>
      <c r="AY322" s="148" t="s">
        <v>156</v>
      </c>
    </row>
    <row r="323" spans="2:65" s="13" customFormat="1" ht="11.25" x14ac:dyDescent="0.2">
      <c r="B323" s="153"/>
      <c r="D323" s="147" t="s">
        <v>168</v>
      </c>
      <c r="E323" s="154" t="s">
        <v>19</v>
      </c>
      <c r="F323" s="155" t="s">
        <v>170</v>
      </c>
      <c r="H323" s="156">
        <v>4.4329999999999998</v>
      </c>
      <c r="I323" s="157"/>
      <c r="L323" s="153"/>
      <c r="M323" s="158"/>
      <c r="U323" s="332"/>
      <c r="V323" s="1" t="str">
        <f t="shared" si="3"/>
        <v/>
      </c>
      <c r="AT323" s="154" t="s">
        <v>168</v>
      </c>
      <c r="AU323" s="154" t="s">
        <v>88</v>
      </c>
      <c r="AV323" s="13" t="s">
        <v>164</v>
      </c>
      <c r="AW323" s="13" t="s">
        <v>36</v>
      </c>
      <c r="AX323" s="13" t="s">
        <v>82</v>
      </c>
      <c r="AY323" s="154" t="s">
        <v>156</v>
      </c>
    </row>
    <row r="324" spans="2:65" s="1" customFormat="1" ht="24.2" customHeight="1" x14ac:dyDescent="0.2">
      <c r="B324" s="33"/>
      <c r="C324" s="129" t="s">
        <v>449</v>
      </c>
      <c r="D324" s="129" t="s">
        <v>159</v>
      </c>
      <c r="E324" s="130" t="s">
        <v>450</v>
      </c>
      <c r="F324" s="131" t="s">
        <v>451</v>
      </c>
      <c r="G324" s="132" t="s">
        <v>178</v>
      </c>
      <c r="H324" s="133">
        <v>4.0960000000000001</v>
      </c>
      <c r="I324" s="134"/>
      <c r="J324" s="135">
        <f>ROUND(I324*H324,2)</f>
        <v>0</v>
      </c>
      <c r="K324" s="131" t="s">
        <v>163</v>
      </c>
      <c r="L324" s="33"/>
      <c r="M324" s="136" t="s">
        <v>19</v>
      </c>
      <c r="N324" s="137" t="s">
        <v>47</v>
      </c>
      <c r="P324" s="138">
        <f>O324*H324</f>
        <v>0</v>
      </c>
      <c r="Q324" s="138">
        <v>0</v>
      </c>
      <c r="R324" s="138">
        <f>Q324*H324</f>
        <v>0</v>
      </c>
      <c r="S324" s="138">
        <v>6.7000000000000004E-2</v>
      </c>
      <c r="T324" s="138">
        <f>S324*H324</f>
        <v>0.27443200000000001</v>
      </c>
      <c r="U324" s="329" t="s">
        <v>19</v>
      </c>
      <c r="V324" s="1" t="str">
        <f t="shared" si="3"/>
        <v/>
      </c>
      <c r="AR324" s="140" t="s">
        <v>164</v>
      </c>
      <c r="AT324" s="140" t="s">
        <v>159</v>
      </c>
      <c r="AU324" s="140" t="s">
        <v>88</v>
      </c>
      <c r="AY324" s="18" t="s">
        <v>156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8" t="s">
        <v>88</v>
      </c>
      <c r="BK324" s="141">
        <f>ROUND(I324*H324,2)</f>
        <v>0</v>
      </c>
      <c r="BL324" s="18" t="s">
        <v>164</v>
      </c>
      <c r="BM324" s="140" t="s">
        <v>452</v>
      </c>
    </row>
    <row r="325" spans="2:65" s="1" customFormat="1" ht="11.25" x14ac:dyDescent="0.2">
      <c r="B325" s="33"/>
      <c r="D325" s="142" t="s">
        <v>166</v>
      </c>
      <c r="F325" s="143" t="s">
        <v>453</v>
      </c>
      <c r="I325" s="144"/>
      <c r="L325" s="33"/>
      <c r="M325" s="145"/>
      <c r="U325" s="330"/>
      <c r="V325" s="1" t="str">
        <f t="shared" si="3"/>
        <v/>
      </c>
      <c r="AT325" s="18" t="s">
        <v>166</v>
      </c>
      <c r="AU325" s="18" t="s">
        <v>88</v>
      </c>
    </row>
    <row r="326" spans="2:65" s="1" customFormat="1" ht="19.5" x14ac:dyDescent="0.2">
      <c r="B326" s="33"/>
      <c r="D326" s="147" t="s">
        <v>256</v>
      </c>
      <c r="F326" s="164" t="s">
        <v>444</v>
      </c>
      <c r="I326" s="144"/>
      <c r="L326" s="33"/>
      <c r="M326" s="145"/>
      <c r="U326" s="330"/>
      <c r="V326" s="1" t="str">
        <f t="shared" si="3"/>
        <v/>
      </c>
      <c r="AT326" s="18" t="s">
        <v>256</v>
      </c>
      <c r="AU326" s="18" t="s">
        <v>88</v>
      </c>
    </row>
    <row r="327" spans="2:65" s="14" customFormat="1" ht="11.25" x14ac:dyDescent="0.2">
      <c r="B327" s="159"/>
      <c r="D327" s="147" t="s">
        <v>168</v>
      </c>
      <c r="E327" s="160" t="s">
        <v>19</v>
      </c>
      <c r="F327" s="161" t="s">
        <v>445</v>
      </c>
      <c r="H327" s="160" t="s">
        <v>19</v>
      </c>
      <c r="I327" s="162"/>
      <c r="L327" s="159"/>
      <c r="M327" s="163"/>
      <c r="U327" s="333"/>
      <c r="V327" s="1" t="str">
        <f t="shared" si="3"/>
        <v/>
      </c>
      <c r="AT327" s="160" t="s">
        <v>168</v>
      </c>
      <c r="AU327" s="160" t="s">
        <v>88</v>
      </c>
      <c r="AV327" s="14" t="s">
        <v>82</v>
      </c>
      <c r="AW327" s="14" t="s">
        <v>36</v>
      </c>
      <c r="AX327" s="14" t="s">
        <v>75</v>
      </c>
      <c r="AY327" s="160" t="s">
        <v>156</v>
      </c>
    </row>
    <row r="328" spans="2:65" s="12" customFormat="1" ht="11.25" x14ac:dyDescent="0.2">
      <c r="B328" s="146"/>
      <c r="D328" s="147" t="s">
        <v>168</v>
      </c>
      <c r="E328" s="148" t="s">
        <v>19</v>
      </c>
      <c r="F328" s="149" t="s">
        <v>454</v>
      </c>
      <c r="H328" s="150">
        <v>2.0510000000000002</v>
      </c>
      <c r="I328" s="151"/>
      <c r="L328" s="146"/>
      <c r="M328" s="152"/>
      <c r="U328" s="331"/>
      <c r="V328" s="1" t="str">
        <f t="shared" si="3"/>
        <v/>
      </c>
      <c r="AT328" s="148" t="s">
        <v>168</v>
      </c>
      <c r="AU328" s="148" t="s">
        <v>88</v>
      </c>
      <c r="AV328" s="12" t="s">
        <v>88</v>
      </c>
      <c r="AW328" s="12" t="s">
        <v>36</v>
      </c>
      <c r="AX328" s="12" t="s">
        <v>75</v>
      </c>
      <c r="AY328" s="148" t="s">
        <v>156</v>
      </c>
    </row>
    <row r="329" spans="2:65" s="12" customFormat="1" ht="11.25" x14ac:dyDescent="0.2">
      <c r="B329" s="146"/>
      <c r="D329" s="147" t="s">
        <v>168</v>
      </c>
      <c r="E329" s="148" t="s">
        <v>19</v>
      </c>
      <c r="F329" s="149" t="s">
        <v>455</v>
      </c>
      <c r="H329" s="150">
        <v>2.0449999999999999</v>
      </c>
      <c r="I329" s="151"/>
      <c r="L329" s="146"/>
      <c r="M329" s="152"/>
      <c r="U329" s="331"/>
      <c r="V329" s="1" t="str">
        <f t="shared" si="3"/>
        <v/>
      </c>
      <c r="AT329" s="148" t="s">
        <v>168</v>
      </c>
      <c r="AU329" s="148" t="s">
        <v>88</v>
      </c>
      <c r="AV329" s="12" t="s">
        <v>88</v>
      </c>
      <c r="AW329" s="12" t="s">
        <v>36</v>
      </c>
      <c r="AX329" s="12" t="s">
        <v>75</v>
      </c>
      <c r="AY329" s="148" t="s">
        <v>156</v>
      </c>
    </row>
    <row r="330" spans="2:65" s="13" customFormat="1" ht="11.25" x14ac:dyDescent="0.2">
      <c r="B330" s="153"/>
      <c r="D330" s="147" t="s">
        <v>168</v>
      </c>
      <c r="E330" s="154" t="s">
        <v>19</v>
      </c>
      <c r="F330" s="155" t="s">
        <v>170</v>
      </c>
      <c r="H330" s="156">
        <v>4.0960000000000001</v>
      </c>
      <c r="I330" s="157"/>
      <c r="L330" s="153"/>
      <c r="M330" s="158"/>
      <c r="U330" s="332"/>
      <c r="V330" s="1" t="str">
        <f t="shared" si="3"/>
        <v/>
      </c>
      <c r="AT330" s="154" t="s">
        <v>168</v>
      </c>
      <c r="AU330" s="154" t="s">
        <v>88</v>
      </c>
      <c r="AV330" s="13" t="s">
        <v>164</v>
      </c>
      <c r="AW330" s="13" t="s">
        <v>36</v>
      </c>
      <c r="AX330" s="13" t="s">
        <v>82</v>
      </c>
      <c r="AY330" s="154" t="s">
        <v>156</v>
      </c>
    </row>
    <row r="331" spans="2:65" s="1" customFormat="1" ht="24.2" customHeight="1" x14ac:dyDescent="0.2">
      <c r="B331" s="33"/>
      <c r="C331" s="129" t="s">
        <v>456</v>
      </c>
      <c r="D331" s="129" t="s">
        <v>159</v>
      </c>
      <c r="E331" s="130" t="s">
        <v>457</v>
      </c>
      <c r="F331" s="131" t="s">
        <v>458</v>
      </c>
      <c r="G331" s="132" t="s">
        <v>178</v>
      </c>
      <c r="H331" s="133">
        <v>0.25900000000000001</v>
      </c>
      <c r="I331" s="134"/>
      <c r="J331" s="135">
        <f>ROUND(I331*H331,2)</f>
        <v>0</v>
      </c>
      <c r="K331" s="131" t="s">
        <v>163</v>
      </c>
      <c r="L331" s="33"/>
      <c r="M331" s="136" t="s">
        <v>19</v>
      </c>
      <c r="N331" s="137" t="s">
        <v>47</v>
      </c>
      <c r="P331" s="138">
        <f>O331*H331</f>
        <v>0</v>
      </c>
      <c r="Q331" s="138">
        <v>0</v>
      </c>
      <c r="R331" s="138">
        <f>Q331*H331</f>
        <v>0</v>
      </c>
      <c r="S331" s="138">
        <v>4.1000000000000002E-2</v>
      </c>
      <c r="T331" s="138">
        <f>S331*H331</f>
        <v>1.0619E-2</v>
      </c>
      <c r="U331" s="329" t="s">
        <v>19</v>
      </c>
      <c r="V331" s="1" t="str">
        <f t="shared" si="3"/>
        <v/>
      </c>
      <c r="AR331" s="140" t="s">
        <v>164</v>
      </c>
      <c r="AT331" s="140" t="s">
        <v>159</v>
      </c>
      <c r="AU331" s="140" t="s">
        <v>88</v>
      </c>
      <c r="AY331" s="18" t="s">
        <v>156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8" t="s">
        <v>88</v>
      </c>
      <c r="BK331" s="141">
        <f>ROUND(I331*H331,2)</f>
        <v>0</v>
      </c>
      <c r="BL331" s="18" t="s">
        <v>164</v>
      </c>
      <c r="BM331" s="140" t="s">
        <v>459</v>
      </c>
    </row>
    <row r="332" spans="2:65" s="1" customFormat="1" ht="11.25" x14ac:dyDescent="0.2">
      <c r="B332" s="33"/>
      <c r="D332" s="142" t="s">
        <v>166</v>
      </c>
      <c r="F332" s="143" t="s">
        <v>460</v>
      </c>
      <c r="I332" s="144"/>
      <c r="L332" s="33"/>
      <c r="M332" s="145"/>
      <c r="U332" s="330"/>
      <c r="V332" s="1" t="str">
        <f t="shared" si="3"/>
        <v/>
      </c>
      <c r="AT332" s="18" t="s">
        <v>166</v>
      </c>
      <c r="AU332" s="18" t="s">
        <v>88</v>
      </c>
    </row>
    <row r="333" spans="2:65" s="14" customFormat="1" ht="11.25" x14ac:dyDescent="0.2">
      <c r="B333" s="159"/>
      <c r="D333" s="147" t="s">
        <v>168</v>
      </c>
      <c r="E333" s="160" t="s">
        <v>19</v>
      </c>
      <c r="F333" s="161" t="s">
        <v>445</v>
      </c>
      <c r="H333" s="160" t="s">
        <v>19</v>
      </c>
      <c r="I333" s="162"/>
      <c r="L333" s="159"/>
      <c r="M333" s="163"/>
      <c r="U333" s="333"/>
      <c r="V333" s="1" t="str">
        <f t="shared" si="3"/>
        <v/>
      </c>
      <c r="AT333" s="160" t="s">
        <v>168</v>
      </c>
      <c r="AU333" s="160" t="s">
        <v>88</v>
      </c>
      <c r="AV333" s="14" t="s">
        <v>82</v>
      </c>
      <c r="AW333" s="14" t="s">
        <v>36</v>
      </c>
      <c r="AX333" s="14" t="s">
        <v>75</v>
      </c>
      <c r="AY333" s="160" t="s">
        <v>156</v>
      </c>
    </row>
    <row r="334" spans="2:65" s="12" customFormat="1" ht="11.25" x14ac:dyDescent="0.2">
      <c r="B334" s="146"/>
      <c r="D334" s="147" t="s">
        <v>168</v>
      </c>
      <c r="E334" s="148" t="s">
        <v>19</v>
      </c>
      <c r="F334" s="149" t="s">
        <v>461</v>
      </c>
      <c r="H334" s="150">
        <v>0.25900000000000001</v>
      </c>
      <c r="I334" s="151"/>
      <c r="L334" s="146"/>
      <c r="M334" s="152"/>
      <c r="U334" s="331"/>
      <c r="V334" s="1" t="str">
        <f t="shared" si="3"/>
        <v/>
      </c>
      <c r="AT334" s="148" t="s">
        <v>168</v>
      </c>
      <c r="AU334" s="148" t="s">
        <v>88</v>
      </c>
      <c r="AV334" s="12" t="s">
        <v>88</v>
      </c>
      <c r="AW334" s="12" t="s">
        <v>36</v>
      </c>
      <c r="AX334" s="12" t="s">
        <v>75</v>
      </c>
      <c r="AY334" s="148" t="s">
        <v>156</v>
      </c>
    </row>
    <row r="335" spans="2:65" s="13" customFormat="1" ht="11.25" x14ac:dyDescent="0.2">
      <c r="B335" s="153"/>
      <c r="D335" s="147" t="s">
        <v>168</v>
      </c>
      <c r="E335" s="154" t="s">
        <v>19</v>
      </c>
      <c r="F335" s="155" t="s">
        <v>170</v>
      </c>
      <c r="H335" s="156">
        <v>0.25900000000000001</v>
      </c>
      <c r="I335" s="157"/>
      <c r="L335" s="153"/>
      <c r="M335" s="158"/>
      <c r="U335" s="332"/>
      <c r="V335" s="1" t="str">
        <f t="shared" si="3"/>
        <v/>
      </c>
      <c r="AT335" s="154" t="s">
        <v>168</v>
      </c>
      <c r="AU335" s="154" t="s">
        <v>88</v>
      </c>
      <c r="AV335" s="13" t="s">
        <v>164</v>
      </c>
      <c r="AW335" s="13" t="s">
        <v>36</v>
      </c>
      <c r="AX335" s="13" t="s">
        <v>82</v>
      </c>
      <c r="AY335" s="154" t="s">
        <v>156</v>
      </c>
    </row>
    <row r="336" spans="2:65" s="1" customFormat="1" ht="24.2" customHeight="1" x14ac:dyDescent="0.2">
      <c r="B336" s="33"/>
      <c r="C336" s="129" t="s">
        <v>462</v>
      </c>
      <c r="D336" s="129" t="s">
        <v>159</v>
      </c>
      <c r="E336" s="130" t="s">
        <v>463</v>
      </c>
      <c r="F336" s="131" t="s">
        <v>464</v>
      </c>
      <c r="G336" s="132" t="s">
        <v>178</v>
      </c>
      <c r="H336" s="133">
        <v>14.161</v>
      </c>
      <c r="I336" s="134"/>
      <c r="J336" s="135">
        <f>ROUND(I336*H336,2)</f>
        <v>0</v>
      </c>
      <c r="K336" s="131" t="s">
        <v>163</v>
      </c>
      <c r="L336" s="33"/>
      <c r="M336" s="136" t="s">
        <v>19</v>
      </c>
      <c r="N336" s="137" t="s">
        <v>47</v>
      </c>
      <c r="P336" s="138">
        <f>O336*H336</f>
        <v>0</v>
      </c>
      <c r="Q336" s="138">
        <v>0</v>
      </c>
      <c r="R336" s="138">
        <f>Q336*H336</f>
        <v>0</v>
      </c>
      <c r="S336" s="138">
        <v>6.8000000000000005E-2</v>
      </c>
      <c r="T336" s="138">
        <f>S336*H336</f>
        <v>0.96294800000000003</v>
      </c>
      <c r="U336" s="329" t="s">
        <v>19</v>
      </c>
      <c r="V336" s="1" t="str">
        <f t="shared" si="3"/>
        <v/>
      </c>
      <c r="AR336" s="140" t="s">
        <v>164</v>
      </c>
      <c r="AT336" s="140" t="s">
        <v>159</v>
      </c>
      <c r="AU336" s="140" t="s">
        <v>88</v>
      </c>
      <c r="AY336" s="18" t="s">
        <v>156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8" t="s">
        <v>88</v>
      </c>
      <c r="BK336" s="141">
        <f>ROUND(I336*H336,2)</f>
        <v>0</v>
      </c>
      <c r="BL336" s="18" t="s">
        <v>164</v>
      </c>
      <c r="BM336" s="140" t="s">
        <v>465</v>
      </c>
    </row>
    <row r="337" spans="2:65" s="1" customFormat="1" ht="11.25" x14ac:dyDescent="0.2">
      <c r="B337" s="33"/>
      <c r="D337" s="142" t="s">
        <v>166</v>
      </c>
      <c r="F337" s="143" t="s">
        <v>466</v>
      </c>
      <c r="I337" s="144"/>
      <c r="L337" s="33"/>
      <c r="M337" s="145"/>
      <c r="U337" s="330"/>
      <c r="V337" s="1" t="str">
        <f t="shared" si="3"/>
        <v/>
      </c>
      <c r="AT337" s="18" t="s">
        <v>166</v>
      </c>
      <c r="AU337" s="18" t="s">
        <v>88</v>
      </c>
    </row>
    <row r="338" spans="2:65" s="14" customFormat="1" ht="11.25" x14ac:dyDescent="0.2">
      <c r="B338" s="159"/>
      <c r="D338" s="147" t="s">
        <v>168</v>
      </c>
      <c r="E338" s="160" t="s">
        <v>19</v>
      </c>
      <c r="F338" s="161" t="s">
        <v>445</v>
      </c>
      <c r="H338" s="160" t="s">
        <v>19</v>
      </c>
      <c r="I338" s="162"/>
      <c r="L338" s="159"/>
      <c r="M338" s="163"/>
      <c r="U338" s="333"/>
      <c r="V338" s="1" t="str">
        <f t="shared" si="3"/>
        <v/>
      </c>
      <c r="AT338" s="160" t="s">
        <v>168</v>
      </c>
      <c r="AU338" s="160" t="s">
        <v>88</v>
      </c>
      <c r="AV338" s="14" t="s">
        <v>82</v>
      </c>
      <c r="AW338" s="14" t="s">
        <v>36</v>
      </c>
      <c r="AX338" s="14" t="s">
        <v>75</v>
      </c>
      <c r="AY338" s="160" t="s">
        <v>156</v>
      </c>
    </row>
    <row r="339" spans="2:65" s="12" customFormat="1" ht="11.25" x14ac:dyDescent="0.2">
      <c r="B339" s="146"/>
      <c r="D339" s="147" t="s">
        <v>168</v>
      </c>
      <c r="E339" s="148" t="s">
        <v>19</v>
      </c>
      <c r="F339" s="149" t="s">
        <v>467</v>
      </c>
      <c r="H339" s="150">
        <v>4.9169999999999998</v>
      </c>
      <c r="I339" s="151"/>
      <c r="L339" s="146"/>
      <c r="M339" s="152"/>
      <c r="U339" s="331"/>
      <c r="V339" s="1" t="str">
        <f t="shared" si="3"/>
        <v/>
      </c>
      <c r="AT339" s="148" t="s">
        <v>168</v>
      </c>
      <c r="AU339" s="148" t="s">
        <v>88</v>
      </c>
      <c r="AV339" s="12" t="s">
        <v>88</v>
      </c>
      <c r="AW339" s="12" t="s">
        <v>36</v>
      </c>
      <c r="AX339" s="12" t="s">
        <v>75</v>
      </c>
      <c r="AY339" s="148" t="s">
        <v>156</v>
      </c>
    </row>
    <row r="340" spans="2:65" s="12" customFormat="1" ht="11.25" x14ac:dyDescent="0.2">
      <c r="B340" s="146"/>
      <c r="D340" s="147" t="s">
        <v>168</v>
      </c>
      <c r="E340" s="148" t="s">
        <v>19</v>
      </c>
      <c r="F340" s="149" t="s">
        <v>468</v>
      </c>
      <c r="H340" s="150">
        <v>8.4860000000000007</v>
      </c>
      <c r="I340" s="151"/>
      <c r="L340" s="146"/>
      <c r="M340" s="152"/>
      <c r="U340" s="331"/>
      <c r="V340" s="1" t="str">
        <f t="shared" si="3"/>
        <v/>
      </c>
      <c r="AT340" s="148" t="s">
        <v>168</v>
      </c>
      <c r="AU340" s="148" t="s">
        <v>88</v>
      </c>
      <c r="AV340" s="12" t="s">
        <v>88</v>
      </c>
      <c r="AW340" s="12" t="s">
        <v>36</v>
      </c>
      <c r="AX340" s="12" t="s">
        <v>75</v>
      </c>
      <c r="AY340" s="148" t="s">
        <v>156</v>
      </c>
    </row>
    <row r="341" spans="2:65" s="12" customFormat="1" ht="11.25" x14ac:dyDescent="0.2">
      <c r="B341" s="146"/>
      <c r="D341" s="147" t="s">
        <v>168</v>
      </c>
      <c r="E341" s="148" t="s">
        <v>19</v>
      </c>
      <c r="F341" s="149" t="s">
        <v>469</v>
      </c>
      <c r="H341" s="150">
        <v>0.75800000000000001</v>
      </c>
      <c r="I341" s="151"/>
      <c r="L341" s="146"/>
      <c r="M341" s="152"/>
      <c r="U341" s="331"/>
      <c r="V341" s="1" t="str">
        <f t="shared" si="3"/>
        <v/>
      </c>
      <c r="AT341" s="148" t="s">
        <v>168</v>
      </c>
      <c r="AU341" s="148" t="s">
        <v>88</v>
      </c>
      <c r="AV341" s="12" t="s">
        <v>88</v>
      </c>
      <c r="AW341" s="12" t="s">
        <v>36</v>
      </c>
      <c r="AX341" s="12" t="s">
        <v>75</v>
      </c>
      <c r="AY341" s="148" t="s">
        <v>156</v>
      </c>
    </row>
    <row r="342" spans="2:65" s="13" customFormat="1" ht="11.25" x14ac:dyDescent="0.2">
      <c r="B342" s="153"/>
      <c r="D342" s="147" t="s">
        <v>168</v>
      </c>
      <c r="E342" s="154" t="s">
        <v>19</v>
      </c>
      <c r="F342" s="155" t="s">
        <v>170</v>
      </c>
      <c r="H342" s="156">
        <v>14.161000000000001</v>
      </c>
      <c r="I342" s="157"/>
      <c r="L342" s="153"/>
      <c r="M342" s="158"/>
      <c r="U342" s="332"/>
      <c r="V342" s="1" t="str">
        <f t="shared" si="3"/>
        <v/>
      </c>
      <c r="AT342" s="154" t="s">
        <v>168</v>
      </c>
      <c r="AU342" s="154" t="s">
        <v>88</v>
      </c>
      <c r="AV342" s="13" t="s">
        <v>164</v>
      </c>
      <c r="AW342" s="13" t="s">
        <v>36</v>
      </c>
      <c r="AX342" s="13" t="s">
        <v>82</v>
      </c>
      <c r="AY342" s="154" t="s">
        <v>156</v>
      </c>
    </row>
    <row r="343" spans="2:65" s="1" customFormat="1" ht="24.2" customHeight="1" x14ac:dyDescent="0.2">
      <c r="B343" s="33"/>
      <c r="C343" s="129" t="s">
        <v>470</v>
      </c>
      <c r="D343" s="129" t="s">
        <v>159</v>
      </c>
      <c r="E343" s="130" t="s">
        <v>471</v>
      </c>
      <c r="F343" s="131" t="s">
        <v>472</v>
      </c>
      <c r="G343" s="132" t="s">
        <v>178</v>
      </c>
      <c r="H343" s="133">
        <v>5.915</v>
      </c>
      <c r="I343" s="134"/>
      <c r="J343" s="135">
        <f>ROUND(I343*H343,2)</f>
        <v>0</v>
      </c>
      <c r="K343" s="131" t="s">
        <v>163</v>
      </c>
      <c r="L343" s="33"/>
      <c r="M343" s="136" t="s">
        <v>19</v>
      </c>
      <c r="N343" s="137" t="s">
        <v>47</v>
      </c>
      <c r="P343" s="138">
        <f>O343*H343</f>
        <v>0</v>
      </c>
      <c r="Q343" s="138">
        <v>0</v>
      </c>
      <c r="R343" s="138">
        <f>Q343*H343</f>
        <v>0</v>
      </c>
      <c r="S343" s="138">
        <v>3.5000000000000003E-2</v>
      </c>
      <c r="T343" s="138">
        <f>S343*H343</f>
        <v>0.20702500000000001</v>
      </c>
      <c r="U343" s="329" t="s">
        <v>19</v>
      </c>
      <c r="V343" s="1" t="str">
        <f t="shared" si="3"/>
        <v/>
      </c>
      <c r="AR343" s="140" t="s">
        <v>164</v>
      </c>
      <c r="AT343" s="140" t="s">
        <v>159</v>
      </c>
      <c r="AU343" s="140" t="s">
        <v>88</v>
      </c>
      <c r="AY343" s="18" t="s">
        <v>156</v>
      </c>
      <c r="BE343" s="141">
        <f>IF(N343="základní",J343,0)</f>
        <v>0</v>
      </c>
      <c r="BF343" s="141">
        <f>IF(N343="snížená",J343,0)</f>
        <v>0</v>
      </c>
      <c r="BG343" s="141">
        <f>IF(N343="zákl. přenesená",J343,0)</f>
        <v>0</v>
      </c>
      <c r="BH343" s="141">
        <f>IF(N343="sníž. přenesená",J343,0)</f>
        <v>0</v>
      </c>
      <c r="BI343" s="141">
        <f>IF(N343="nulová",J343,0)</f>
        <v>0</v>
      </c>
      <c r="BJ343" s="18" t="s">
        <v>88</v>
      </c>
      <c r="BK343" s="141">
        <f>ROUND(I343*H343,2)</f>
        <v>0</v>
      </c>
      <c r="BL343" s="18" t="s">
        <v>164</v>
      </c>
      <c r="BM343" s="140" t="s">
        <v>473</v>
      </c>
    </row>
    <row r="344" spans="2:65" s="1" customFormat="1" ht="11.25" x14ac:dyDescent="0.2">
      <c r="B344" s="33"/>
      <c r="D344" s="142" t="s">
        <v>166</v>
      </c>
      <c r="F344" s="143" t="s">
        <v>474</v>
      </c>
      <c r="I344" s="144"/>
      <c r="L344" s="33"/>
      <c r="M344" s="145"/>
      <c r="U344" s="330"/>
      <c r="V344" s="1" t="str">
        <f t="shared" si="3"/>
        <v/>
      </c>
      <c r="AT344" s="18" t="s">
        <v>166</v>
      </c>
      <c r="AU344" s="18" t="s">
        <v>88</v>
      </c>
    </row>
    <row r="345" spans="2:65" s="14" customFormat="1" ht="11.25" x14ac:dyDescent="0.2">
      <c r="B345" s="159"/>
      <c r="D345" s="147" t="s">
        <v>168</v>
      </c>
      <c r="E345" s="160" t="s">
        <v>19</v>
      </c>
      <c r="F345" s="161" t="s">
        <v>445</v>
      </c>
      <c r="H345" s="160" t="s">
        <v>19</v>
      </c>
      <c r="I345" s="162"/>
      <c r="L345" s="159"/>
      <c r="M345" s="163"/>
      <c r="U345" s="333"/>
      <c r="V345" s="1" t="str">
        <f t="shared" si="3"/>
        <v/>
      </c>
      <c r="AT345" s="160" t="s">
        <v>168</v>
      </c>
      <c r="AU345" s="160" t="s">
        <v>88</v>
      </c>
      <c r="AV345" s="14" t="s">
        <v>82</v>
      </c>
      <c r="AW345" s="14" t="s">
        <v>36</v>
      </c>
      <c r="AX345" s="14" t="s">
        <v>75</v>
      </c>
      <c r="AY345" s="160" t="s">
        <v>156</v>
      </c>
    </row>
    <row r="346" spans="2:65" s="12" customFormat="1" ht="11.25" x14ac:dyDescent="0.2">
      <c r="B346" s="146"/>
      <c r="D346" s="147" t="s">
        <v>168</v>
      </c>
      <c r="E346" s="148" t="s">
        <v>19</v>
      </c>
      <c r="F346" s="149" t="s">
        <v>475</v>
      </c>
      <c r="H346" s="150">
        <v>1.26</v>
      </c>
      <c r="I346" s="151"/>
      <c r="L346" s="146"/>
      <c r="M346" s="152"/>
      <c r="U346" s="331"/>
      <c r="V346" s="1" t="str">
        <f t="shared" si="3"/>
        <v/>
      </c>
      <c r="AT346" s="148" t="s">
        <v>168</v>
      </c>
      <c r="AU346" s="148" t="s">
        <v>88</v>
      </c>
      <c r="AV346" s="12" t="s">
        <v>88</v>
      </c>
      <c r="AW346" s="12" t="s">
        <v>36</v>
      </c>
      <c r="AX346" s="12" t="s">
        <v>75</v>
      </c>
      <c r="AY346" s="148" t="s">
        <v>156</v>
      </c>
    </row>
    <row r="347" spans="2:65" s="12" customFormat="1" ht="11.25" x14ac:dyDescent="0.2">
      <c r="B347" s="146"/>
      <c r="D347" s="147" t="s">
        <v>168</v>
      </c>
      <c r="E347" s="148" t="s">
        <v>19</v>
      </c>
      <c r="F347" s="149" t="s">
        <v>476</v>
      </c>
      <c r="H347" s="150">
        <v>2.76</v>
      </c>
      <c r="I347" s="151"/>
      <c r="L347" s="146"/>
      <c r="M347" s="152"/>
      <c r="U347" s="331"/>
      <c r="V347" s="1" t="str">
        <f t="shared" si="3"/>
        <v/>
      </c>
      <c r="AT347" s="148" t="s">
        <v>168</v>
      </c>
      <c r="AU347" s="148" t="s">
        <v>88</v>
      </c>
      <c r="AV347" s="12" t="s">
        <v>88</v>
      </c>
      <c r="AW347" s="12" t="s">
        <v>36</v>
      </c>
      <c r="AX347" s="12" t="s">
        <v>75</v>
      </c>
      <c r="AY347" s="148" t="s">
        <v>156</v>
      </c>
    </row>
    <row r="348" spans="2:65" s="12" customFormat="1" ht="11.25" x14ac:dyDescent="0.2">
      <c r="B348" s="146"/>
      <c r="D348" s="147" t="s">
        <v>168</v>
      </c>
      <c r="E348" s="148" t="s">
        <v>19</v>
      </c>
      <c r="F348" s="149" t="s">
        <v>477</v>
      </c>
      <c r="H348" s="150">
        <v>1.895</v>
      </c>
      <c r="I348" s="151"/>
      <c r="L348" s="146"/>
      <c r="M348" s="152"/>
      <c r="U348" s="331"/>
      <c r="V348" s="1" t="str">
        <f t="shared" si="3"/>
        <v/>
      </c>
      <c r="AT348" s="148" t="s">
        <v>168</v>
      </c>
      <c r="AU348" s="148" t="s">
        <v>88</v>
      </c>
      <c r="AV348" s="12" t="s">
        <v>88</v>
      </c>
      <c r="AW348" s="12" t="s">
        <v>36</v>
      </c>
      <c r="AX348" s="12" t="s">
        <v>75</v>
      </c>
      <c r="AY348" s="148" t="s">
        <v>156</v>
      </c>
    </row>
    <row r="349" spans="2:65" s="13" customFormat="1" ht="11.25" x14ac:dyDescent="0.2">
      <c r="B349" s="153"/>
      <c r="D349" s="147" t="s">
        <v>168</v>
      </c>
      <c r="E349" s="154" t="s">
        <v>19</v>
      </c>
      <c r="F349" s="155" t="s">
        <v>170</v>
      </c>
      <c r="H349" s="156">
        <v>5.9149999999999991</v>
      </c>
      <c r="I349" s="157"/>
      <c r="L349" s="153"/>
      <c r="M349" s="158"/>
      <c r="U349" s="332"/>
      <c r="V349" s="1" t="str">
        <f t="shared" si="3"/>
        <v/>
      </c>
      <c r="AT349" s="154" t="s">
        <v>168</v>
      </c>
      <c r="AU349" s="154" t="s">
        <v>88</v>
      </c>
      <c r="AV349" s="13" t="s">
        <v>164</v>
      </c>
      <c r="AW349" s="13" t="s">
        <v>36</v>
      </c>
      <c r="AX349" s="13" t="s">
        <v>82</v>
      </c>
      <c r="AY349" s="154" t="s">
        <v>156</v>
      </c>
    </row>
    <row r="350" spans="2:65" s="1" customFormat="1" ht="16.5" customHeight="1" x14ac:dyDescent="0.2">
      <c r="B350" s="33"/>
      <c r="C350" s="129" t="s">
        <v>478</v>
      </c>
      <c r="D350" s="129" t="s">
        <v>159</v>
      </c>
      <c r="E350" s="130" t="s">
        <v>479</v>
      </c>
      <c r="F350" s="131" t="s">
        <v>480</v>
      </c>
      <c r="G350" s="132" t="s">
        <v>215</v>
      </c>
      <c r="H350" s="133">
        <v>2.585</v>
      </c>
      <c r="I350" s="134"/>
      <c r="J350" s="135">
        <f>ROUND(I350*H350,2)</f>
        <v>0</v>
      </c>
      <c r="K350" s="131" t="s">
        <v>163</v>
      </c>
      <c r="L350" s="33"/>
      <c r="M350" s="136" t="s">
        <v>19</v>
      </c>
      <c r="N350" s="137" t="s">
        <v>47</v>
      </c>
      <c r="P350" s="138">
        <f>O350*H350</f>
        <v>0</v>
      </c>
      <c r="Q350" s="138">
        <v>0</v>
      </c>
      <c r="R350" s="138">
        <f>Q350*H350</f>
        <v>0</v>
      </c>
      <c r="S350" s="138">
        <v>8.9999999999999993E-3</v>
      </c>
      <c r="T350" s="138">
        <f>S350*H350</f>
        <v>2.3264999999999997E-2</v>
      </c>
      <c r="U350" s="329" t="s">
        <v>19</v>
      </c>
      <c r="V350" s="1" t="str">
        <f t="shared" si="3"/>
        <v/>
      </c>
      <c r="AR350" s="140" t="s">
        <v>164</v>
      </c>
      <c r="AT350" s="140" t="s">
        <v>159</v>
      </c>
      <c r="AU350" s="140" t="s">
        <v>88</v>
      </c>
      <c r="AY350" s="18" t="s">
        <v>156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8" t="s">
        <v>88</v>
      </c>
      <c r="BK350" s="141">
        <f>ROUND(I350*H350,2)</f>
        <v>0</v>
      </c>
      <c r="BL350" s="18" t="s">
        <v>164</v>
      </c>
      <c r="BM350" s="140" t="s">
        <v>481</v>
      </c>
    </row>
    <row r="351" spans="2:65" s="1" customFormat="1" ht="11.25" x14ac:dyDescent="0.2">
      <c r="B351" s="33"/>
      <c r="D351" s="142" t="s">
        <v>166</v>
      </c>
      <c r="F351" s="143" t="s">
        <v>482</v>
      </c>
      <c r="I351" s="144"/>
      <c r="L351" s="33"/>
      <c r="M351" s="145"/>
      <c r="U351" s="330"/>
      <c r="V351" s="1" t="str">
        <f t="shared" si="3"/>
        <v/>
      </c>
      <c r="AT351" s="18" t="s">
        <v>166</v>
      </c>
      <c r="AU351" s="18" t="s">
        <v>88</v>
      </c>
    </row>
    <row r="352" spans="2:65" s="12" customFormat="1" ht="11.25" x14ac:dyDescent="0.2">
      <c r="B352" s="146"/>
      <c r="D352" s="147" t="s">
        <v>168</v>
      </c>
      <c r="E352" s="148" t="s">
        <v>19</v>
      </c>
      <c r="F352" s="149" t="s">
        <v>483</v>
      </c>
      <c r="H352" s="150">
        <v>2.585</v>
      </c>
      <c r="I352" s="151"/>
      <c r="L352" s="146"/>
      <c r="M352" s="152"/>
      <c r="U352" s="331"/>
      <c r="V352" s="1" t="str">
        <f t="shared" si="3"/>
        <v/>
      </c>
      <c r="AT352" s="148" t="s">
        <v>168</v>
      </c>
      <c r="AU352" s="148" t="s">
        <v>88</v>
      </c>
      <c r="AV352" s="12" t="s">
        <v>88</v>
      </c>
      <c r="AW352" s="12" t="s">
        <v>36</v>
      </c>
      <c r="AX352" s="12" t="s">
        <v>75</v>
      </c>
      <c r="AY352" s="148" t="s">
        <v>156</v>
      </c>
    </row>
    <row r="353" spans="2:65" s="13" customFormat="1" ht="11.25" x14ac:dyDescent="0.2">
      <c r="B353" s="153"/>
      <c r="D353" s="147" t="s">
        <v>168</v>
      </c>
      <c r="E353" s="154" t="s">
        <v>19</v>
      </c>
      <c r="F353" s="155" t="s">
        <v>170</v>
      </c>
      <c r="H353" s="156">
        <v>2.585</v>
      </c>
      <c r="I353" s="157"/>
      <c r="L353" s="153"/>
      <c r="M353" s="158"/>
      <c r="U353" s="332"/>
      <c r="V353" s="1" t="str">
        <f t="shared" si="3"/>
        <v/>
      </c>
      <c r="AT353" s="154" t="s">
        <v>168</v>
      </c>
      <c r="AU353" s="154" t="s">
        <v>88</v>
      </c>
      <c r="AV353" s="13" t="s">
        <v>164</v>
      </c>
      <c r="AW353" s="13" t="s">
        <v>36</v>
      </c>
      <c r="AX353" s="13" t="s">
        <v>82</v>
      </c>
      <c r="AY353" s="154" t="s">
        <v>156</v>
      </c>
    </row>
    <row r="354" spans="2:65" s="1" customFormat="1" ht="24.2" customHeight="1" x14ac:dyDescent="0.2">
      <c r="B354" s="33"/>
      <c r="C354" s="129" t="s">
        <v>484</v>
      </c>
      <c r="D354" s="129" t="s">
        <v>159</v>
      </c>
      <c r="E354" s="130" t="s">
        <v>485</v>
      </c>
      <c r="F354" s="131" t="s">
        <v>486</v>
      </c>
      <c r="G354" s="132" t="s">
        <v>178</v>
      </c>
      <c r="H354" s="133">
        <v>0.88</v>
      </c>
      <c r="I354" s="134"/>
      <c r="J354" s="135">
        <f>ROUND(I354*H354,2)</f>
        <v>0</v>
      </c>
      <c r="K354" s="131" t="s">
        <v>163</v>
      </c>
      <c r="L354" s="33"/>
      <c r="M354" s="136" t="s">
        <v>19</v>
      </c>
      <c r="N354" s="137" t="s">
        <v>47</v>
      </c>
      <c r="P354" s="138">
        <f>O354*H354</f>
        <v>0</v>
      </c>
      <c r="Q354" s="138">
        <v>0</v>
      </c>
      <c r="R354" s="138">
        <f>Q354*H354</f>
        <v>0</v>
      </c>
      <c r="S354" s="138">
        <v>5.8999999999999997E-2</v>
      </c>
      <c r="T354" s="138">
        <f>S354*H354</f>
        <v>5.1920000000000001E-2</v>
      </c>
      <c r="U354" s="329" t="s">
        <v>19</v>
      </c>
      <c r="V354" s="1" t="str">
        <f t="shared" si="3"/>
        <v/>
      </c>
      <c r="AR354" s="140" t="s">
        <v>164</v>
      </c>
      <c r="AT354" s="140" t="s">
        <v>159</v>
      </c>
      <c r="AU354" s="140" t="s">
        <v>88</v>
      </c>
      <c r="AY354" s="18" t="s">
        <v>156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8" t="s">
        <v>88</v>
      </c>
      <c r="BK354" s="141">
        <f>ROUND(I354*H354,2)</f>
        <v>0</v>
      </c>
      <c r="BL354" s="18" t="s">
        <v>164</v>
      </c>
      <c r="BM354" s="140" t="s">
        <v>487</v>
      </c>
    </row>
    <row r="355" spans="2:65" s="1" customFormat="1" ht="11.25" x14ac:dyDescent="0.2">
      <c r="B355" s="33"/>
      <c r="D355" s="142" t="s">
        <v>166</v>
      </c>
      <c r="F355" s="143" t="s">
        <v>488</v>
      </c>
      <c r="I355" s="144"/>
      <c r="L355" s="33"/>
      <c r="M355" s="145"/>
      <c r="U355" s="330"/>
      <c r="V355" s="1" t="str">
        <f t="shared" si="3"/>
        <v/>
      </c>
      <c r="AT355" s="18" t="s">
        <v>166</v>
      </c>
      <c r="AU355" s="18" t="s">
        <v>88</v>
      </c>
    </row>
    <row r="356" spans="2:65" s="14" customFormat="1" ht="11.25" x14ac:dyDescent="0.2">
      <c r="B356" s="159"/>
      <c r="D356" s="147" t="s">
        <v>168</v>
      </c>
      <c r="E356" s="160" t="s">
        <v>19</v>
      </c>
      <c r="F356" s="161" t="s">
        <v>445</v>
      </c>
      <c r="H356" s="160" t="s">
        <v>19</v>
      </c>
      <c r="I356" s="162"/>
      <c r="L356" s="159"/>
      <c r="M356" s="163"/>
      <c r="U356" s="333"/>
      <c r="V356" s="1" t="str">
        <f t="shared" si="3"/>
        <v/>
      </c>
      <c r="AT356" s="160" t="s">
        <v>168</v>
      </c>
      <c r="AU356" s="160" t="s">
        <v>88</v>
      </c>
      <c r="AV356" s="14" t="s">
        <v>82</v>
      </c>
      <c r="AW356" s="14" t="s">
        <v>36</v>
      </c>
      <c r="AX356" s="14" t="s">
        <v>75</v>
      </c>
      <c r="AY356" s="160" t="s">
        <v>156</v>
      </c>
    </row>
    <row r="357" spans="2:65" s="12" customFormat="1" ht="11.25" x14ac:dyDescent="0.2">
      <c r="B357" s="146"/>
      <c r="D357" s="147" t="s">
        <v>168</v>
      </c>
      <c r="E357" s="148" t="s">
        <v>19</v>
      </c>
      <c r="F357" s="149" t="s">
        <v>489</v>
      </c>
      <c r="H357" s="150">
        <v>0.88</v>
      </c>
      <c r="I357" s="151"/>
      <c r="L357" s="146"/>
      <c r="M357" s="152"/>
      <c r="U357" s="331"/>
      <c r="V357" s="1" t="str">
        <f t="shared" si="3"/>
        <v/>
      </c>
      <c r="AT357" s="148" t="s">
        <v>168</v>
      </c>
      <c r="AU357" s="148" t="s">
        <v>88</v>
      </c>
      <c r="AV357" s="12" t="s">
        <v>88</v>
      </c>
      <c r="AW357" s="12" t="s">
        <v>36</v>
      </c>
      <c r="AX357" s="12" t="s">
        <v>75</v>
      </c>
      <c r="AY357" s="148" t="s">
        <v>156</v>
      </c>
    </row>
    <row r="358" spans="2:65" s="13" customFormat="1" ht="11.25" x14ac:dyDescent="0.2">
      <c r="B358" s="153"/>
      <c r="D358" s="147" t="s">
        <v>168</v>
      </c>
      <c r="E358" s="154" t="s">
        <v>19</v>
      </c>
      <c r="F358" s="155" t="s">
        <v>170</v>
      </c>
      <c r="H358" s="156">
        <v>0.88</v>
      </c>
      <c r="I358" s="157"/>
      <c r="L358" s="153"/>
      <c r="M358" s="158"/>
      <c r="U358" s="332"/>
      <c r="V358" s="1" t="str">
        <f t="shared" si="3"/>
        <v/>
      </c>
      <c r="AT358" s="154" t="s">
        <v>168</v>
      </c>
      <c r="AU358" s="154" t="s">
        <v>88</v>
      </c>
      <c r="AV358" s="13" t="s">
        <v>164</v>
      </c>
      <c r="AW358" s="13" t="s">
        <v>36</v>
      </c>
      <c r="AX358" s="13" t="s">
        <v>82</v>
      </c>
      <c r="AY358" s="154" t="s">
        <v>156</v>
      </c>
    </row>
    <row r="359" spans="2:65" s="1" customFormat="1" ht="24.2" customHeight="1" x14ac:dyDescent="0.2">
      <c r="B359" s="33"/>
      <c r="C359" s="129" t="s">
        <v>490</v>
      </c>
      <c r="D359" s="129" t="s">
        <v>159</v>
      </c>
      <c r="E359" s="130" t="s">
        <v>491</v>
      </c>
      <c r="F359" s="131" t="s">
        <v>492</v>
      </c>
      <c r="G359" s="132" t="s">
        <v>178</v>
      </c>
      <c r="H359" s="133">
        <v>5.54</v>
      </c>
      <c r="I359" s="134"/>
      <c r="J359" s="135">
        <f>ROUND(I359*H359,2)</f>
        <v>0</v>
      </c>
      <c r="K359" s="131" t="s">
        <v>163</v>
      </c>
      <c r="L359" s="33"/>
      <c r="M359" s="136" t="s">
        <v>19</v>
      </c>
      <c r="N359" s="137" t="s">
        <v>47</v>
      </c>
      <c r="P359" s="138">
        <f>O359*H359</f>
        <v>0</v>
      </c>
      <c r="Q359" s="138">
        <v>0</v>
      </c>
      <c r="R359" s="138">
        <f>Q359*H359</f>
        <v>0</v>
      </c>
      <c r="S359" s="138">
        <v>0.192</v>
      </c>
      <c r="T359" s="138">
        <f>S359*H359</f>
        <v>1.06368</v>
      </c>
      <c r="U359" s="329" t="s">
        <v>19</v>
      </c>
      <c r="V359" s="1" t="str">
        <f t="shared" si="3"/>
        <v/>
      </c>
      <c r="AR359" s="140" t="s">
        <v>164</v>
      </c>
      <c r="AT359" s="140" t="s">
        <v>159</v>
      </c>
      <c r="AU359" s="140" t="s">
        <v>88</v>
      </c>
      <c r="AY359" s="18" t="s">
        <v>156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8" t="s">
        <v>88</v>
      </c>
      <c r="BK359" s="141">
        <f>ROUND(I359*H359,2)</f>
        <v>0</v>
      </c>
      <c r="BL359" s="18" t="s">
        <v>164</v>
      </c>
      <c r="BM359" s="140" t="s">
        <v>493</v>
      </c>
    </row>
    <row r="360" spans="2:65" s="1" customFormat="1" ht="11.25" x14ac:dyDescent="0.2">
      <c r="B360" s="33"/>
      <c r="D360" s="142" t="s">
        <v>166</v>
      </c>
      <c r="F360" s="143" t="s">
        <v>494</v>
      </c>
      <c r="I360" s="144"/>
      <c r="L360" s="33"/>
      <c r="M360" s="145"/>
      <c r="U360" s="330"/>
      <c r="V360" s="1" t="str">
        <f t="shared" si="3"/>
        <v/>
      </c>
      <c r="AT360" s="18" t="s">
        <v>166</v>
      </c>
      <c r="AU360" s="18" t="s">
        <v>88</v>
      </c>
    </row>
    <row r="361" spans="2:65" s="14" customFormat="1" ht="11.25" x14ac:dyDescent="0.2">
      <c r="B361" s="159"/>
      <c r="D361" s="147" t="s">
        <v>168</v>
      </c>
      <c r="E361" s="160" t="s">
        <v>19</v>
      </c>
      <c r="F361" s="161" t="s">
        <v>445</v>
      </c>
      <c r="H361" s="160" t="s">
        <v>19</v>
      </c>
      <c r="I361" s="162"/>
      <c r="L361" s="159"/>
      <c r="M361" s="163"/>
      <c r="U361" s="333"/>
      <c r="V361" s="1" t="str">
        <f t="shared" si="3"/>
        <v/>
      </c>
      <c r="AT361" s="160" t="s">
        <v>168</v>
      </c>
      <c r="AU361" s="160" t="s">
        <v>88</v>
      </c>
      <c r="AV361" s="14" t="s">
        <v>82</v>
      </c>
      <c r="AW361" s="14" t="s">
        <v>36</v>
      </c>
      <c r="AX361" s="14" t="s">
        <v>75</v>
      </c>
      <c r="AY361" s="160" t="s">
        <v>156</v>
      </c>
    </row>
    <row r="362" spans="2:65" s="12" customFormat="1" ht="11.25" x14ac:dyDescent="0.2">
      <c r="B362" s="146"/>
      <c r="D362" s="147" t="s">
        <v>168</v>
      </c>
      <c r="E362" s="148" t="s">
        <v>19</v>
      </c>
      <c r="F362" s="149" t="s">
        <v>495</v>
      </c>
      <c r="H362" s="150">
        <v>5.54</v>
      </c>
      <c r="I362" s="151"/>
      <c r="L362" s="146"/>
      <c r="M362" s="152"/>
      <c r="U362" s="331"/>
      <c r="V362" s="1" t="str">
        <f t="shared" si="3"/>
        <v/>
      </c>
      <c r="AT362" s="148" t="s">
        <v>168</v>
      </c>
      <c r="AU362" s="148" t="s">
        <v>88</v>
      </c>
      <c r="AV362" s="12" t="s">
        <v>88</v>
      </c>
      <c r="AW362" s="12" t="s">
        <v>36</v>
      </c>
      <c r="AX362" s="12" t="s">
        <v>75</v>
      </c>
      <c r="AY362" s="148" t="s">
        <v>156</v>
      </c>
    </row>
    <row r="363" spans="2:65" s="13" customFormat="1" ht="11.25" x14ac:dyDescent="0.2">
      <c r="B363" s="153"/>
      <c r="D363" s="147" t="s">
        <v>168</v>
      </c>
      <c r="E363" s="154" t="s">
        <v>19</v>
      </c>
      <c r="F363" s="155" t="s">
        <v>170</v>
      </c>
      <c r="H363" s="156">
        <v>5.54</v>
      </c>
      <c r="I363" s="157"/>
      <c r="L363" s="153"/>
      <c r="M363" s="158"/>
      <c r="U363" s="332"/>
      <c r="V363" s="1" t="str">
        <f t="shared" si="3"/>
        <v/>
      </c>
      <c r="AT363" s="154" t="s">
        <v>168</v>
      </c>
      <c r="AU363" s="154" t="s">
        <v>88</v>
      </c>
      <c r="AV363" s="13" t="s">
        <v>164</v>
      </c>
      <c r="AW363" s="13" t="s">
        <v>36</v>
      </c>
      <c r="AX363" s="13" t="s">
        <v>82</v>
      </c>
      <c r="AY363" s="154" t="s">
        <v>156</v>
      </c>
    </row>
    <row r="364" spans="2:65" s="1" customFormat="1" ht="16.5" customHeight="1" x14ac:dyDescent="0.2">
      <c r="B364" s="33"/>
      <c r="C364" s="129" t="s">
        <v>496</v>
      </c>
      <c r="D364" s="129" t="s">
        <v>159</v>
      </c>
      <c r="E364" s="130" t="s">
        <v>497</v>
      </c>
      <c r="F364" s="131" t="s">
        <v>498</v>
      </c>
      <c r="G364" s="132" t="s">
        <v>178</v>
      </c>
      <c r="H364" s="133">
        <v>10.44</v>
      </c>
      <c r="I364" s="134"/>
      <c r="J364" s="135">
        <f>ROUND(I364*H364,2)</f>
        <v>0</v>
      </c>
      <c r="K364" s="131" t="s">
        <v>19</v>
      </c>
      <c r="L364" s="33"/>
      <c r="M364" s="136" t="s">
        <v>19</v>
      </c>
      <c r="N364" s="137" t="s">
        <v>47</v>
      </c>
      <c r="P364" s="138">
        <f>O364*H364</f>
        <v>0</v>
      </c>
      <c r="Q364" s="138">
        <v>0</v>
      </c>
      <c r="R364" s="138">
        <f>Q364*H364</f>
        <v>0</v>
      </c>
      <c r="S364" s="138">
        <v>0.09</v>
      </c>
      <c r="T364" s="138">
        <f>S364*H364</f>
        <v>0.93959999999999988</v>
      </c>
      <c r="U364" s="329" t="s">
        <v>19</v>
      </c>
      <c r="V364" s="1" t="str">
        <f t="shared" ref="V364:V427" si="4">IF(U364="investice",J364,"")</f>
        <v/>
      </c>
      <c r="AR364" s="140" t="s">
        <v>164</v>
      </c>
      <c r="AT364" s="140" t="s">
        <v>159</v>
      </c>
      <c r="AU364" s="140" t="s">
        <v>88</v>
      </c>
      <c r="AY364" s="18" t="s">
        <v>156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8" t="s">
        <v>88</v>
      </c>
      <c r="BK364" s="141">
        <f>ROUND(I364*H364,2)</f>
        <v>0</v>
      </c>
      <c r="BL364" s="18" t="s">
        <v>164</v>
      </c>
      <c r="BM364" s="140" t="s">
        <v>499</v>
      </c>
    </row>
    <row r="365" spans="2:65" s="14" customFormat="1" ht="11.25" x14ac:dyDescent="0.2">
      <c r="B365" s="159"/>
      <c r="D365" s="147" t="s">
        <v>168</v>
      </c>
      <c r="E365" s="160" t="s">
        <v>19</v>
      </c>
      <c r="F365" s="161" t="s">
        <v>445</v>
      </c>
      <c r="H365" s="160" t="s">
        <v>19</v>
      </c>
      <c r="I365" s="162"/>
      <c r="L365" s="159"/>
      <c r="M365" s="163"/>
      <c r="U365" s="333"/>
      <c r="V365" s="1" t="str">
        <f t="shared" si="4"/>
        <v/>
      </c>
      <c r="AT365" s="160" t="s">
        <v>168</v>
      </c>
      <c r="AU365" s="160" t="s">
        <v>88</v>
      </c>
      <c r="AV365" s="14" t="s">
        <v>82</v>
      </c>
      <c r="AW365" s="14" t="s">
        <v>36</v>
      </c>
      <c r="AX365" s="14" t="s">
        <v>75</v>
      </c>
      <c r="AY365" s="160" t="s">
        <v>156</v>
      </c>
    </row>
    <row r="366" spans="2:65" s="12" customFormat="1" ht="11.25" x14ac:dyDescent="0.2">
      <c r="B366" s="146"/>
      <c r="D366" s="147" t="s">
        <v>168</v>
      </c>
      <c r="E366" s="148" t="s">
        <v>19</v>
      </c>
      <c r="F366" s="149" t="s">
        <v>475</v>
      </c>
      <c r="H366" s="150">
        <v>1.26</v>
      </c>
      <c r="I366" s="151"/>
      <c r="L366" s="146"/>
      <c r="M366" s="152"/>
      <c r="U366" s="331"/>
      <c r="V366" s="1" t="str">
        <f t="shared" si="4"/>
        <v/>
      </c>
      <c r="AT366" s="148" t="s">
        <v>168</v>
      </c>
      <c r="AU366" s="148" t="s">
        <v>88</v>
      </c>
      <c r="AV366" s="12" t="s">
        <v>88</v>
      </c>
      <c r="AW366" s="12" t="s">
        <v>36</v>
      </c>
      <c r="AX366" s="12" t="s">
        <v>75</v>
      </c>
      <c r="AY366" s="148" t="s">
        <v>156</v>
      </c>
    </row>
    <row r="367" spans="2:65" s="12" customFormat="1" ht="11.25" x14ac:dyDescent="0.2">
      <c r="B367" s="146"/>
      <c r="D367" s="147" t="s">
        <v>168</v>
      </c>
      <c r="E367" s="148" t="s">
        <v>19</v>
      </c>
      <c r="F367" s="149" t="s">
        <v>489</v>
      </c>
      <c r="H367" s="150">
        <v>0.88</v>
      </c>
      <c r="I367" s="151"/>
      <c r="L367" s="146"/>
      <c r="M367" s="152"/>
      <c r="U367" s="331"/>
      <c r="V367" s="1" t="str">
        <f t="shared" si="4"/>
        <v/>
      </c>
      <c r="AT367" s="148" t="s">
        <v>168</v>
      </c>
      <c r="AU367" s="148" t="s">
        <v>88</v>
      </c>
      <c r="AV367" s="12" t="s">
        <v>88</v>
      </c>
      <c r="AW367" s="12" t="s">
        <v>36</v>
      </c>
      <c r="AX367" s="12" t="s">
        <v>75</v>
      </c>
      <c r="AY367" s="148" t="s">
        <v>156</v>
      </c>
    </row>
    <row r="368" spans="2:65" s="12" customFormat="1" ht="11.25" x14ac:dyDescent="0.2">
      <c r="B368" s="146"/>
      <c r="D368" s="147" t="s">
        <v>168</v>
      </c>
      <c r="E368" s="148" t="s">
        <v>19</v>
      </c>
      <c r="F368" s="149" t="s">
        <v>476</v>
      </c>
      <c r="H368" s="150">
        <v>2.76</v>
      </c>
      <c r="I368" s="151"/>
      <c r="L368" s="146"/>
      <c r="M368" s="152"/>
      <c r="U368" s="331"/>
      <c r="V368" s="1" t="str">
        <f t="shared" si="4"/>
        <v/>
      </c>
      <c r="AT368" s="148" t="s">
        <v>168</v>
      </c>
      <c r="AU368" s="148" t="s">
        <v>88</v>
      </c>
      <c r="AV368" s="12" t="s">
        <v>88</v>
      </c>
      <c r="AW368" s="12" t="s">
        <v>36</v>
      </c>
      <c r="AX368" s="12" t="s">
        <v>75</v>
      </c>
      <c r="AY368" s="148" t="s">
        <v>156</v>
      </c>
    </row>
    <row r="369" spans="2:65" s="12" customFormat="1" ht="11.25" x14ac:dyDescent="0.2">
      <c r="B369" s="146"/>
      <c r="D369" s="147" t="s">
        <v>168</v>
      </c>
      <c r="E369" s="148" t="s">
        <v>19</v>
      </c>
      <c r="F369" s="149" t="s">
        <v>495</v>
      </c>
      <c r="H369" s="150">
        <v>5.54</v>
      </c>
      <c r="I369" s="151"/>
      <c r="L369" s="146"/>
      <c r="M369" s="152"/>
      <c r="U369" s="331"/>
      <c r="V369" s="1" t="str">
        <f t="shared" si="4"/>
        <v/>
      </c>
      <c r="AT369" s="148" t="s">
        <v>168</v>
      </c>
      <c r="AU369" s="148" t="s">
        <v>88</v>
      </c>
      <c r="AV369" s="12" t="s">
        <v>88</v>
      </c>
      <c r="AW369" s="12" t="s">
        <v>36</v>
      </c>
      <c r="AX369" s="12" t="s">
        <v>75</v>
      </c>
      <c r="AY369" s="148" t="s">
        <v>156</v>
      </c>
    </row>
    <row r="370" spans="2:65" s="13" customFormat="1" ht="11.25" x14ac:dyDescent="0.2">
      <c r="B370" s="153"/>
      <c r="D370" s="147" t="s">
        <v>168</v>
      </c>
      <c r="E370" s="154" t="s">
        <v>19</v>
      </c>
      <c r="F370" s="155" t="s">
        <v>170</v>
      </c>
      <c r="H370" s="156">
        <v>10.440000000000001</v>
      </c>
      <c r="I370" s="157"/>
      <c r="L370" s="153"/>
      <c r="M370" s="158"/>
      <c r="U370" s="332"/>
      <c r="V370" s="1" t="str">
        <f t="shared" si="4"/>
        <v/>
      </c>
      <c r="AT370" s="154" t="s">
        <v>168</v>
      </c>
      <c r="AU370" s="154" t="s">
        <v>88</v>
      </c>
      <c r="AV370" s="13" t="s">
        <v>164</v>
      </c>
      <c r="AW370" s="13" t="s">
        <v>36</v>
      </c>
      <c r="AX370" s="13" t="s">
        <v>82</v>
      </c>
      <c r="AY370" s="154" t="s">
        <v>156</v>
      </c>
    </row>
    <row r="371" spans="2:65" s="1" customFormat="1" ht="16.5" customHeight="1" x14ac:dyDescent="0.2">
      <c r="B371" s="33"/>
      <c r="C371" s="129" t="s">
        <v>500</v>
      </c>
      <c r="D371" s="129" t="s">
        <v>159</v>
      </c>
      <c r="E371" s="130" t="s">
        <v>501</v>
      </c>
      <c r="F371" s="131" t="s">
        <v>502</v>
      </c>
      <c r="G371" s="132" t="s">
        <v>178</v>
      </c>
      <c r="H371" s="133">
        <v>48.13</v>
      </c>
      <c r="I371" s="134"/>
      <c r="J371" s="135">
        <f>ROUND(I371*H371,2)</f>
        <v>0</v>
      </c>
      <c r="K371" s="131" t="s">
        <v>19</v>
      </c>
      <c r="L371" s="33"/>
      <c r="M371" s="136" t="s">
        <v>19</v>
      </c>
      <c r="N371" s="137" t="s">
        <v>47</v>
      </c>
      <c r="P371" s="138">
        <f>O371*H371</f>
        <v>0</v>
      </c>
      <c r="Q371" s="138">
        <v>0</v>
      </c>
      <c r="R371" s="138">
        <f>Q371*H371</f>
        <v>0</v>
      </c>
      <c r="S371" s="138">
        <v>0.01</v>
      </c>
      <c r="T371" s="138">
        <f>S371*H371</f>
        <v>0.48130000000000006</v>
      </c>
      <c r="U371" s="329" t="s">
        <v>19</v>
      </c>
      <c r="V371" s="1" t="str">
        <f t="shared" si="4"/>
        <v/>
      </c>
      <c r="AR371" s="140" t="s">
        <v>164</v>
      </c>
      <c r="AT371" s="140" t="s">
        <v>159</v>
      </c>
      <c r="AU371" s="140" t="s">
        <v>88</v>
      </c>
      <c r="AY371" s="18" t="s">
        <v>156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8" t="s">
        <v>88</v>
      </c>
      <c r="BK371" s="141">
        <f>ROUND(I371*H371,2)</f>
        <v>0</v>
      </c>
      <c r="BL371" s="18" t="s">
        <v>164</v>
      </c>
      <c r="BM371" s="140" t="s">
        <v>503</v>
      </c>
    </row>
    <row r="372" spans="2:65" s="14" customFormat="1" ht="11.25" x14ac:dyDescent="0.2">
      <c r="B372" s="159"/>
      <c r="D372" s="147" t="s">
        <v>168</v>
      </c>
      <c r="E372" s="160" t="s">
        <v>19</v>
      </c>
      <c r="F372" s="161" t="s">
        <v>504</v>
      </c>
      <c r="H372" s="160" t="s">
        <v>19</v>
      </c>
      <c r="I372" s="162"/>
      <c r="L372" s="159"/>
      <c r="M372" s="163"/>
      <c r="U372" s="333"/>
      <c r="V372" s="1" t="str">
        <f t="shared" si="4"/>
        <v/>
      </c>
      <c r="AT372" s="160" t="s">
        <v>168</v>
      </c>
      <c r="AU372" s="160" t="s">
        <v>88</v>
      </c>
      <c r="AV372" s="14" t="s">
        <v>82</v>
      </c>
      <c r="AW372" s="14" t="s">
        <v>36</v>
      </c>
      <c r="AX372" s="14" t="s">
        <v>75</v>
      </c>
      <c r="AY372" s="160" t="s">
        <v>156</v>
      </c>
    </row>
    <row r="373" spans="2:65" s="12" customFormat="1" ht="11.25" x14ac:dyDescent="0.2">
      <c r="B373" s="146"/>
      <c r="D373" s="147" t="s">
        <v>168</v>
      </c>
      <c r="E373" s="148" t="s">
        <v>19</v>
      </c>
      <c r="F373" s="149" t="s">
        <v>323</v>
      </c>
      <c r="H373" s="150">
        <v>14.19</v>
      </c>
      <c r="I373" s="151"/>
      <c r="L373" s="146"/>
      <c r="M373" s="152"/>
      <c r="U373" s="331"/>
      <c r="V373" s="1" t="str">
        <f t="shared" si="4"/>
        <v/>
      </c>
      <c r="AT373" s="148" t="s">
        <v>168</v>
      </c>
      <c r="AU373" s="148" t="s">
        <v>88</v>
      </c>
      <c r="AV373" s="12" t="s">
        <v>88</v>
      </c>
      <c r="AW373" s="12" t="s">
        <v>36</v>
      </c>
      <c r="AX373" s="12" t="s">
        <v>75</v>
      </c>
      <c r="AY373" s="148" t="s">
        <v>156</v>
      </c>
    </row>
    <row r="374" spans="2:65" s="12" customFormat="1" ht="11.25" x14ac:dyDescent="0.2">
      <c r="B374" s="146"/>
      <c r="D374" s="147" t="s">
        <v>168</v>
      </c>
      <c r="E374" s="148" t="s">
        <v>19</v>
      </c>
      <c r="F374" s="149" t="s">
        <v>332</v>
      </c>
      <c r="H374" s="150">
        <v>1.1499999999999999</v>
      </c>
      <c r="I374" s="151"/>
      <c r="L374" s="146"/>
      <c r="M374" s="152"/>
      <c r="U374" s="331"/>
      <c r="V374" s="1" t="str">
        <f t="shared" si="4"/>
        <v/>
      </c>
      <c r="AT374" s="148" t="s">
        <v>168</v>
      </c>
      <c r="AU374" s="148" t="s">
        <v>88</v>
      </c>
      <c r="AV374" s="12" t="s">
        <v>88</v>
      </c>
      <c r="AW374" s="12" t="s">
        <v>36</v>
      </c>
      <c r="AX374" s="12" t="s">
        <v>75</v>
      </c>
      <c r="AY374" s="148" t="s">
        <v>156</v>
      </c>
    </row>
    <row r="375" spans="2:65" s="12" customFormat="1" ht="11.25" x14ac:dyDescent="0.2">
      <c r="B375" s="146"/>
      <c r="D375" s="147" t="s">
        <v>168</v>
      </c>
      <c r="E375" s="148" t="s">
        <v>19</v>
      </c>
      <c r="F375" s="149" t="s">
        <v>324</v>
      </c>
      <c r="H375" s="150">
        <v>3.93</v>
      </c>
      <c r="I375" s="151"/>
      <c r="L375" s="146"/>
      <c r="M375" s="152"/>
      <c r="U375" s="331"/>
      <c r="V375" s="1" t="str">
        <f t="shared" si="4"/>
        <v/>
      </c>
      <c r="AT375" s="148" t="s">
        <v>168</v>
      </c>
      <c r="AU375" s="148" t="s">
        <v>88</v>
      </c>
      <c r="AV375" s="12" t="s">
        <v>88</v>
      </c>
      <c r="AW375" s="12" t="s">
        <v>36</v>
      </c>
      <c r="AX375" s="12" t="s">
        <v>75</v>
      </c>
      <c r="AY375" s="148" t="s">
        <v>156</v>
      </c>
    </row>
    <row r="376" spans="2:65" s="12" customFormat="1" ht="11.25" x14ac:dyDescent="0.2">
      <c r="B376" s="146"/>
      <c r="D376" s="147" t="s">
        <v>168</v>
      </c>
      <c r="E376" s="148" t="s">
        <v>19</v>
      </c>
      <c r="F376" s="149" t="s">
        <v>333</v>
      </c>
      <c r="H376" s="150">
        <v>3.15</v>
      </c>
      <c r="I376" s="151"/>
      <c r="L376" s="146"/>
      <c r="M376" s="152"/>
      <c r="U376" s="331"/>
      <c r="V376" s="1" t="str">
        <f t="shared" si="4"/>
        <v/>
      </c>
      <c r="AT376" s="148" t="s">
        <v>168</v>
      </c>
      <c r="AU376" s="148" t="s">
        <v>88</v>
      </c>
      <c r="AV376" s="12" t="s">
        <v>88</v>
      </c>
      <c r="AW376" s="12" t="s">
        <v>36</v>
      </c>
      <c r="AX376" s="12" t="s">
        <v>75</v>
      </c>
      <c r="AY376" s="148" t="s">
        <v>156</v>
      </c>
    </row>
    <row r="377" spans="2:65" s="12" customFormat="1" ht="11.25" x14ac:dyDescent="0.2">
      <c r="B377" s="146"/>
      <c r="D377" s="147" t="s">
        <v>168</v>
      </c>
      <c r="E377" s="148" t="s">
        <v>19</v>
      </c>
      <c r="F377" s="149" t="s">
        <v>335</v>
      </c>
      <c r="H377" s="150">
        <v>5.76</v>
      </c>
      <c r="I377" s="151"/>
      <c r="L377" s="146"/>
      <c r="M377" s="152"/>
      <c r="U377" s="331"/>
      <c r="V377" s="1" t="str">
        <f t="shared" si="4"/>
        <v/>
      </c>
      <c r="AT377" s="148" t="s">
        <v>168</v>
      </c>
      <c r="AU377" s="148" t="s">
        <v>88</v>
      </c>
      <c r="AV377" s="12" t="s">
        <v>88</v>
      </c>
      <c r="AW377" s="12" t="s">
        <v>36</v>
      </c>
      <c r="AX377" s="12" t="s">
        <v>75</v>
      </c>
      <c r="AY377" s="148" t="s">
        <v>156</v>
      </c>
    </row>
    <row r="378" spans="2:65" s="12" customFormat="1" ht="11.25" x14ac:dyDescent="0.2">
      <c r="B378" s="146"/>
      <c r="D378" s="147" t="s">
        <v>168</v>
      </c>
      <c r="E378" s="148" t="s">
        <v>19</v>
      </c>
      <c r="F378" s="149" t="s">
        <v>325</v>
      </c>
      <c r="H378" s="150">
        <v>19.95</v>
      </c>
      <c r="I378" s="151"/>
      <c r="L378" s="146"/>
      <c r="M378" s="152"/>
      <c r="U378" s="331"/>
      <c r="V378" s="1" t="str">
        <f t="shared" si="4"/>
        <v/>
      </c>
      <c r="AT378" s="148" t="s">
        <v>168</v>
      </c>
      <c r="AU378" s="148" t="s">
        <v>88</v>
      </c>
      <c r="AV378" s="12" t="s">
        <v>88</v>
      </c>
      <c r="AW378" s="12" t="s">
        <v>36</v>
      </c>
      <c r="AX378" s="12" t="s">
        <v>75</v>
      </c>
      <c r="AY378" s="148" t="s">
        <v>156</v>
      </c>
    </row>
    <row r="379" spans="2:65" s="13" customFormat="1" ht="11.25" x14ac:dyDescent="0.2">
      <c r="B379" s="153"/>
      <c r="D379" s="147" t="s">
        <v>168</v>
      </c>
      <c r="E379" s="154" t="s">
        <v>19</v>
      </c>
      <c r="F379" s="155" t="s">
        <v>170</v>
      </c>
      <c r="H379" s="156">
        <v>48.129999999999995</v>
      </c>
      <c r="I379" s="157"/>
      <c r="L379" s="153"/>
      <c r="M379" s="158"/>
      <c r="U379" s="332"/>
      <c r="V379" s="1" t="str">
        <f t="shared" si="4"/>
        <v/>
      </c>
      <c r="AT379" s="154" t="s">
        <v>168</v>
      </c>
      <c r="AU379" s="154" t="s">
        <v>88</v>
      </c>
      <c r="AV379" s="13" t="s">
        <v>164</v>
      </c>
      <c r="AW379" s="13" t="s">
        <v>36</v>
      </c>
      <c r="AX379" s="13" t="s">
        <v>82</v>
      </c>
      <c r="AY379" s="154" t="s">
        <v>156</v>
      </c>
    </row>
    <row r="380" spans="2:65" s="1" customFormat="1" ht="24.2" customHeight="1" x14ac:dyDescent="0.2">
      <c r="B380" s="33"/>
      <c r="C380" s="129" t="s">
        <v>505</v>
      </c>
      <c r="D380" s="129" t="s">
        <v>159</v>
      </c>
      <c r="E380" s="130" t="s">
        <v>506</v>
      </c>
      <c r="F380" s="131" t="s">
        <v>507</v>
      </c>
      <c r="G380" s="132" t="s">
        <v>178</v>
      </c>
      <c r="H380" s="133">
        <v>48.13</v>
      </c>
      <c r="I380" s="134"/>
      <c r="J380" s="135">
        <f>ROUND(I380*H380,2)</f>
        <v>0</v>
      </c>
      <c r="K380" s="131" t="s">
        <v>19</v>
      </c>
      <c r="L380" s="33"/>
      <c r="M380" s="136" t="s">
        <v>19</v>
      </c>
      <c r="N380" s="137" t="s">
        <v>47</v>
      </c>
      <c r="P380" s="138">
        <f>O380*H380</f>
        <v>0</v>
      </c>
      <c r="Q380" s="138">
        <v>0</v>
      </c>
      <c r="R380" s="138">
        <f>Q380*H380</f>
        <v>0</v>
      </c>
      <c r="S380" s="138">
        <v>0</v>
      </c>
      <c r="T380" s="138">
        <f>S380*H380</f>
        <v>0</v>
      </c>
      <c r="U380" s="329" t="s">
        <v>19</v>
      </c>
      <c r="V380" s="1" t="str">
        <f t="shared" si="4"/>
        <v/>
      </c>
      <c r="AR380" s="140" t="s">
        <v>164</v>
      </c>
      <c r="AT380" s="140" t="s">
        <v>159</v>
      </c>
      <c r="AU380" s="140" t="s">
        <v>88</v>
      </c>
      <c r="AY380" s="18" t="s">
        <v>156</v>
      </c>
      <c r="BE380" s="141">
        <f>IF(N380="základní",J380,0)</f>
        <v>0</v>
      </c>
      <c r="BF380" s="141">
        <f>IF(N380="snížená",J380,0)</f>
        <v>0</v>
      </c>
      <c r="BG380" s="141">
        <f>IF(N380="zákl. přenesená",J380,0)</f>
        <v>0</v>
      </c>
      <c r="BH380" s="141">
        <f>IF(N380="sníž. přenesená",J380,0)</f>
        <v>0</v>
      </c>
      <c r="BI380" s="141">
        <f>IF(N380="nulová",J380,0)</f>
        <v>0</v>
      </c>
      <c r="BJ380" s="18" t="s">
        <v>88</v>
      </c>
      <c r="BK380" s="141">
        <f>ROUND(I380*H380,2)</f>
        <v>0</v>
      </c>
      <c r="BL380" s="18" t="s">
        <v>164</v>
      </c>
      <c r="BM380" s="140" t="s">
        <v>508</v>
      </c>
    </row>
    <row r="381" spans="2:65" s="14" customFormat="1" ht="11.25" x14ac:dyDescent="0.2">
      <c r="B381" s="159"/>
      <c r="D381" s="147" t="s">
        <v>168</v>
      </c>
      <c r="E381" s="160" t="s">
        <v>19</v>
      </c>
      <c r="F381" s="161" t="s">
        <v>445</v>
      </c>
      <c r="H381" s="160" t="s">
        <v>19</v>
      </c>
      <c r="I381" s="162"/>
      <c r="L381" s="159"/>
      <c r="M381" s="163"/>
      <c r="U381" s="333"/>
      <c r="V381" s="1" t="str">
        <f t="shared" si="4"/>
        <v/>
      </c>
      <c r="AT381" s="160" t="s">
        <v>168</v>
      </c>
      <c r="AU381" s="160" t="s">
        <v>88</v>
      </c>
      <c r="AV381" s="14" t="s">
        <v>82</v>
      </c>
      <c r="AW381" s="14" t="s">
        <v>36</v>
      </c>
      <c r="AX381" s="14" t="s">
        <v>75</v>
      </c>
      <c r="AY381" s="160" t="s">
        <v>156</v>
      </c>
    </row>
    <row r="382" spans="2:65" s="12" customFormat="1" ht="11.25" x14ac:dyDescent="0.2">
      <c r="B382" s="146"/>
      <c r="D382" s="147" t="s">
        <v>168</v>
      </c>
      <c r="E382" s="148" t="s">
        <v>19</v>
      </c>
      <c r="F382" s="149" t="s">
        <v>509</v>
      </c>
      <c r="H382" s="150">
        <v>48.13</v>
      </c>
      <c r="I382" s="151"/>
      <c r="L382" s="146"/>
      <c r="M382" s="152"/>
      <c r="U382" s="331"/>
      <c r="V382" s="1" t="str">
        <f t="shared" si="4"/>
        <v/>
      </c>
      <c r="AT382" s="148" t="s">
        <v>168</v>
      </c>
      <c r="AU382" s="148" t="s">
        <v>88</v>
      </c>
      <c r="AV382" s="12" t="s">
        <v>88</v>
      </c>
      <c r="AW382" s="12" t="s">
        <v>36</v>
      </c>
      <c r="AX382" s="12" t="s">
        <v>75</v>
      </c>
      <c r="AY382" s="148" t="s">
        <v>156</v>
      </c>
    </row>
    <row r="383" spans="2:65" s="13" customFormat="1" ht="11.25" x14ac:dyDescent="0.2">
      <c r="B383" s="153"/>
      <c r="D383" s="147" t="s">
        <v>168</v>
      </c>
      <c r="E383" s="154" t="s">
        <v>19</v>
      </c>
      <c r="F383" s="155" t="s">
        <v>170</v>
      </c>
      <c r="H383" s="156">
        <v>48.13</v>
      </c>
      <c r="I383" s="157"/>
      <c r="L383" s="153"/>
      <c r="M383" s="158"/>
      <c r="U383" s="332"/>
      <c r="V383" s="1" t="str">
        <f t="shared" si="4"/>
        <v/>
      </c>
      <c r="AT383" s="154" t="s">
        <v>168</v>
      </c>
      <c r="AU383" s="154" t="s">
        <v>88</v>
      </c>
      <c r="AV383" s="13" t="s">
        <v>164</v>
      </c>
      <c r="AW383" s="13" t="s">
        <v>36</v>
      </c>
      <c r="AX383" s="13" t="s">
        <v>82</v>
      </c>
      <c r="AY383" s="154" t="s">
        <v>156</v>
      </c>
    </row>
    <row r="384" spans="2:65" s="1" customFormat="1" ht="24.2" customHeight="1" x14ac:dyDescent="0.2">
      <c r="B384" s="33"/>
      <c r="C384" s="129" t="s">
        <v>510</v>
      </c>
      <c r="D384" s="129" t="s">
        <v>159</v>
      </c>
      <c r="E384" s="130" t="s">
        <v>511</v>
      </c>
      <c r="F384" s="131" t="s">
        <v>512</v>
      </c>
      <c r="G384" s="132" t="s">
        <v>178</v>
      </c>
      <c r="H384" s="133">
        <v>98.13</v>
      </c>
      <c r="I384" s="134"/>
      <c r="J384" s="135">
        <f>ROUND(I384*H384,2)</f>
        <v>0</v>
      </c>
      <c r="K384" s="131" t="s">
        <v>163</v>
      </c>
      <c r="L384" s="33"/>
      <c r="M384" s="136" t="s">
        <v>19</v>
      </c>
      <c r="N384" s="137" t="s">
        <v>47</v>
      </c>
      <c r="P384" s="138">
        <f>O384*H384</f>
        <v>0</v>
      </c>
      <c r="Q384" s="138">
        <v>4.0000000000000003E-5</v>
      </c>
      <c r="R384" s="138">
        <f>Q384*H384</f>
        <v>3.9252000000000002E-3</v>
      </c>
      <c r="S384" s="138">
        <v>0</v>
      </c>
      <c r="T384" s="138">
        <f>S384*H384</f>
        <v>0</v>
      </c>
      <c r="U384" s="329" t="s">
        <v>19</v>
      </c>
      <c r="V384" s="1" t="str">
        <f t="shared" si="4"/>
        <v/>
      </c>
      <c r="AR384" s="140" t="s">
        <v>164</v>
      </c>
      <c r="AT384" s="140" t="s">
        <v>159</v>
      </c>
      <c r="AU384" s="140" t="s">
        <v>88</v>
      </c>
      <c r="AY384" s="18" t="s">
        <v>156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8" t="s">
        <v>88</v>
      </c>
      <c r="BK384" s="141">
        <f>ROUND(I384*H384,2)</f>
        <v>0</v>
      </c>
      <c r="BL384" s="18" t="s">
        <v>164</v>
      </c>
      <c r="BM384" s="140" t="s">
        <v>513</v>
      </c>
    </row>
    <row r="385" spans="2:65" s="1" customFormat="1" ht="11.25" x14ac:dyDescent="0.2">
      <c r="B385" s="33"/>
      <c r="D385" s="142" t="s">
        <v>166</v>
      </c>
      <c r="F385" s="143" t="s">
        <v>514</v>
      </c>
      <c r="I385" s="144"/>
      <c r="L385" s="33"/>
      <c r="M385" s="145"/>
      <c r="U385" s="330"/>
      <c r="V385" s="1" t="str">
        <f t="shared" si="4"/>
        <v/>
      </c>
      <c r="AT385" s="18" t="s">
        <v>166</v>
      </c>
      <c r="AU385" s="18" t="s">
        <v>88</v>
      </c>
    </row>
    <row r="386" spans="2:65" s="12" customFormat="1" ht="11.25" x14ac:dyDescent="0.2">
      <c r="B386" s="146"/>
      <c r="D386" s="147" t="s">
        <v>168</v>
      </c>
      <c r="E386" s="148" t="s">
        <v>19</v>
      </c>
      <c r="F386" s="149" t="s">
        <v>391</v>
      </c>
      <c r="H386" s="150">
        <v>48.13</v>
      </c>
      <c r="I386" s="151"/>
      <c r="L386" s="146"/>
      <c r="M386" s="152"/>
      <c r="U386" s="331"/>
      <c r="V386" s="1" t="str">
        <f t="shared" si="4"/>
        <v/>
      </c>
      <c r="AT386" s="148" t="s">
        <v>168</v>
      </c>
      <c r="AU386" s="148" t="s">
        <v>88</v>
      </c>
      <c r="AV386" s="12" t="s">
        <v>88</v>
      </c>
      <c r="AW386" s="12" t="s">
        <v>36</v>
      </c>
      <c r="AX386" s="12" t="s">
        <v>75</v>
      </c>
      <c r="AY386" s="148" t="s">
        <v>156</v>
      </c>
    </row>
    <row r="387" spans="2:65" s="12" customFormat="1" ht="11.25" x14ac:dyDescent="0.2">
      <c r="B387" s="146"/>
      <c r="D387" s="147" t="s">
        <v>168</v>
      </c>
      <c r="E387" s="148" t="s">
        <v>19</v>
      </c>
      <c r="F387" s="149" t="s">
        <v>515</v>
      </c>
      <c r="H387" s="150">
        <v>50</v>
      </c>
      <c r="I387" s="151"/>
      <c r="L387" s="146"/>
      <c r="M387" s="152"/>
      <c r="U387" s="331"/>
      <c r="V387" s="1" t="str">
        <f t="shared" si="4"/>
        <v/>
      </c>
      <c r="AT387" s="148" t="s">
        <v>168</v>
      </c>
      <c r="AU387" s="148" t="s">
        <v>88</v>
      </c>
      <c r="AV387" s="12" t="s">
        <v>88</v>
      </c>
      <c r="AW387" s="12" t="s">
        <v>36</v>
      </c>
      <c r="AX387" s="12" t="s">
        <v>75</v>
      </c>
      <c r="AY387" s="148" t="s">
        <v>156</v>
      </c>
    </row>
    <row r="388" spans="2:65" s="13" customFormat="1" ht="11.25" x14ac:dyDescent="0.2">
      <c r="B388" s="153"/>
      <c r="D388" s="147" t="s">
        <v>168</v>
      </c>
      <c r="E388" s="154" t="s">
        <v>19</v>
      </c>
      <c r="F388" s="155" t="s">
        <v>170</v>
      </c>
      <c r="H388" s="156">
        <v>98.13</v>
      </c>
      <c r="I388" s="157"/>
      <c r="L388" s="153"/>
      <c r="M388" s="158"/>
      <c r="U388" s="332"/>
      <c r="V388" s="1" t="str">
        <f t="shared" si="4"/>
        <v/>
      </c>
      <c r="AT388" s="154" t="s">
        <v>168</v>
      </c>
      <c r="AU388" s="154" t="s">
        <v>88</v>
      </c>
      <c r="AV388" s="13" t="s">
        <v>164</v>
      </c>
      <c r="AW388" s="13" t="s">
        <v>36</v>
      </c>
      <c r="AX388" s="13" t="s">
        <v>82</v>
      </c>
      <c r="AY388" s="154" t="s">
        <v>156</v>
      </c>
    </row>
    <row r="389" spans="2:65" s="1" customFormat="1" ht="16.5" customHeight="1" x14ac:dyDescent="0.2">
      <c r="B389" s="33"/>
      <c r="C389" s="129" t="s">
        <v>516</v>
      </c>
      <c r="D389" s="129" t="s">
        <v>159</v>
      </c>
      <c r="E389" s="130" t="s">
        <v>517</v>
      </c>
      <c r="F389" s="131" t="s">
        <v>518</v>
      </c>
      <c r="G389" s="132" t="s">
        <v>380</v>
      </c>
      <c r="H389" s="133">
        <v>1</v>
      </c>
      <c r="I389" s="134"/>
      <c r="J389" s="135">
        <f>ROUND(I389*H389,2)</f>
        <v>0</v>
      </c>
      <c r="K389" s="131" t="s">
        <v>19</v>
      </c>
      <c r="L389" s="33"/>
      <c r="M389" s="136" t="s">
        <v>19</v>
      </c>
      <c r="N389" s="137" t="s">
        <v>47</v>
      </c>
      <c r="P389" s="138">
        <f>O389*H389</f>
        <v>0</v>
      </c>
      <c r="Q389" s="138">
        <v>0</v>
      </c>
      <c r="R389" s="138">
        <f>Q389*H389</f>
        <v>0</v>
      </c>
      <c r="S389" s="138">
        <v>0</v>
      </c>
      <c r="T389" s="138">
        <f>S389*H389</f>
        <v>0</v>
      </c>
      <c r="U389" s="329" t="s">
        <v>19</v>
      </c>
      <c r="V389" s="1" t="str">
        <f t="shared" si="4"/>
        <v/>
      </c>
      <c r="AR389" s="140" t="s">
        <v>164</v>
      </c>
      <c r="AT389" s="140" t="s">
        <v>159</v>
      </c>
      <c r="AU389" s="140" t="s">
        <v>88</v>
      </c>
      <c r="AY389" s="18" t="s">
        <v>156</v>
      </c>
      <c r="BE389" s="141">
        <f>IF(N389="základní",J389,0)</f>
        <v>0</v>
      </c>
      <c r="BF389" s="141">
        <f>IF(N389="snížená",J389,0)</f>
        <v>0</v>
      </c>
      <c r="BG389" s="141">
        <f>IF(N389="zákl. přenesená",J389,0)</f>
        <v>0</v>
      </c>
      <c r="BH389" s="141">
        <f>IF(N389="sníž. přenesená",J389,0)</f>
        <v>0</v>
      </c>
      <c r="BI389" s="141">
        <f>IF(N389="nulová",J389,0)</f>
        <v>0</v>
      </c>
      <c r="BJ389" s="18" t="s">
        <v>88</v>
      </c>
      <c r="BK389" s="141">
        <f>ROUND(I389*H389,2)</f>
        <v>0</v>
      </c>
      <c r="BL389" s="18" t="s">
        <v>164</v>
      </c>
      <c r="BM389" s="140" t="s">
        <v>519</v>
      </c>
    </row>
    <row r="390" spans="2:65" s="11" customFormat="1" ht="22.9" customHeight="1" x14ac:dyDescent="0.2">
      <c r="B390" s="117"/>
      <c r="D390" s="118" t="s">
        <v>74</v>
      </c>
      <c r="E390" s="127" t="s">
        <v>520</v>
      </c>
      <c r="F390" s="127" t="s">
        <v>521</v>
      </c>
      <c r="I390" s="120"/>
      <c r="J390" s="128">
        <f>BK390</f>
        <v>0</v>
      </c>
      <c r="L390" s="117"/>
      <c r="M390" s="122"/>
      <c r="P390" s="123">
        <f>SUM(P391:P410)</f>
        <v>0</v>
      </c>
      <c r="R390" s="123">
        <f>SUM(R391:R410)</f>
        <v>0</v>
      </c>
      <c r="T390" s="123">
        <f>SUM(T391:T410)</f>
        <v>0</v>
      </c>
      <c r="U390" s="328"/>
      <c r="V390" s="1" t="str">
        <f t="shared" si="4"/>
        <v/>
      </c>
      <c r="AR390" s="118" t="s">
        <v>82</v>
      </c>
      <c r="AT390" s="125" t="s">
        <v>74</v>
      </c>
      <c r="AU390" s="125" t="s">
        <v>82</v>
      </c>
      <c r="AY390" s="118" t="s">
        <v>156</v>
      </c>
      <c r="BK390" s="126">
        <f>SUM(BK391:BK410)</f>
        <v>0</v>
      </c>
    </row>
    <row r="391" spans="2:65" s="1" customFormat="1" ht="24.2" customHeight="1" x14ac:dyDescent="0.2">
      <c r="B391" s="33"/>
      <c r="C391" s="129" t="s">
        <v>522</v>
      </c>
      <c r="D391" s="129" t="s">
        <v>159</v>
      </c>
      <c r="E391" s="130" t="s">
        <v>523</v>
      </c>
      <c r="F391" s="131" t="s">
        <v>524</v>
      </c>
      <c r="G391" s="132" t="s">
        <v>525</v>
      </c>
      <c r="H391" s="133">
        <v>12.717000000000001</v>
      </c>
      <c r="I391" s="134"/>
      <c r="J391" s="135">
        <f>ROUND(I391*H391,2)</f>
        <v>0</v>
      </c>
      <c r="K391" s="131" t="s">
        <v>163</v>
      </c>
      <c r="L391" s="33"/>
      <c r="M391" s="136" t="s">
        <v>19</v>
      </c>
      <c r="N391" s="137" t="s">
        <v>47</v>
      </c>
      <c r="P391" s="138">
        <f>O391*H391</f>
        <v>0</v>
      </c>
      <c r="Q391" s="138">
        <v>0</v>
      </c>
      <c r="R391" s="138">
        <f>Q391*H391</f>
        <v>0</v>
      </c>
      <c r="S391" s="138">
        <v>0</v>
      </c>
      <c r="T391" s="138">
        <f>S391*H391</f>
        <v>0</v>
      </c>
      <c r="U391" s="329" t="s">
        <v>19</v>
      </c>
      <c r="V391" s="1" t="str">
        <f t="shared" si="4"/>
        <v/>
      </c>
      <c r="AR391" s="140" t="s">
        <v>164</v>
      </c>
      <c r="AT391" s="140" t="s">
        <v>159</v>
      </c>
      <c r="AU391" s="140" t="s">
        <v>88</v>
      </c>
      <c r="AY391" s="18" t="s">
        <v>156</v>
      </c>
      <c r="BE391" s="141">
        <f>IF(N391="základní",J391,0)</f>
        <v>0</v>
      </c>
      <c r="BF391" s="141">
        <f>IF(N391="snížená",J391,0)</f>
        <v>0</v>
      </c>
      <c r="BG391" s="141">
        <f>IF(N391="zákl. přenesená",J391,0)</f>
        <v>0</v>
      </c>
      <c r="BH391" s="141">
        <f>IF(N391="sníž. přenesená",J391,0)</f>
        <v>0</v>
      </c>
      <c r="BI391" s="141">
        <f>IF(N391="nulová",J391,0)</f>
        <v>0</v>
      </c>
      <c r="BJ391" s="18" t="s">
        <v>88</v>
      </c>
      <c r="BK391" s="141">
        <f>ROUND(I391*H391,2)</f>
        <v>0</v>
      </c>
      <c r="BL391" s="18" t="s">
        <v>164</v>
      </c>
      <c r="BM391" s="140" t="s">
        <v>526</v>
      </c>
    </row>
    <row r="392" spans="2:65" s="1" customFormat="1" ht="11.25" x14ac:dyDescent="0.2">
      <c r="B392" s="33"/>
      <c r="D392" s="142" t="s">
        <v>166</v>
      </c>
      <c r="F392" s="143" t="s">
        <v>527</v>
      </c>
      <c r="I392" s="144"/>
      <c r="L392" s="33"/>
      <c r="M392" s="145"/>
      <c r="U392" s="330"/>
      <c r="V392" s="1" t="str">
        <f t="shared" si="4"/>
        <v/>
      </c>
      <c r="AT392" s="18" t="s">
        <v>166</v>
      </c>
      <c r="AU392" s="18" t="s">
        <v>88</v>
      </c>
    </row>
    <row r="393" spans="2:65" s="1" customFormat="1" ht="21.75" customHeight="1" x14ac:dyDescent="0.2">
      <c r="B393" s="33"/>
      <c r="C393" s="129" t="s">
        <v>528</v>
      </c>
      <c r="D393" s="129" t="s">
        <v>159</v>
      </c>
      <c r="E393" s="130" t="s">
        <v>529</v>
      </c>
      <c r="F393" s="131" t="s">
        <v>530</v>
      </c>
      <c r="G393" s="132" t="s">
        <v>525</v>
      </c>
      <c r="H393" s="133">
        <v>12.717000000000001</v>
      </c>
      <c r="I393" s="134"/>
      <c r="J393" s="135">
        <f>ROUND(I393*H393,2)</f>
        <v>0</v>
      </c>
      <c r="K393" s="131" t="s">
        <v>163</v>
      </c>
      <c r="L393" s="33"/>
      <c r="M393" s="136" t="s">
        <v>19</v>
      </c>
      <c r="N393" s="137" t="s">
        <v>47</v>
      </c>
      <c r="P393" s="138">
        <f>O393*H393</f>
        <v>0</v>
      </c>
      <c r="Q393" s="138">
        <v>0</v>
      </c>
      <c r="R393" s="138">
        <f>Q393*H393</f>
        <v>0</v>
      </c>
      <c r="S393" s="138">
        <v>0</v>
      </c>
      <c r="T393" s="138">
        <f>S393*H393</f>
        <v>0</v>
      </c>
      <c r="U393" s="329" t="s">
        <v>19</v>
      </c>
      <c r="V393" s="1" t="str">
        <f t="shared" si="4"/>
        <v/>
      </c>
      <c r="AR393" s="140" t="s">
        <v>164</v>
      </c>
      <c r="AT393" s="140" t="s">
        <v>159</v>
      </c>
      <c r="AU393" s="140" t="s">
        <v>88</v>
      </c>
      <c r="AY393" s="18" t="s">
        <v>156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8" t="s">
        <v>88</v>
      </c>
      <c r="BK393" s="141">
        <f>ROUND(I393*H393,2)</f>
        <v>0</v>
      </c>
      <c r="BL393" s="18" t="s">
        <v>164</v>
      </c>
      <c r="BM393" s="140" t="s">
        <v>531</v>
      </c>
    </row>
    <row r="394" spans="2:65" s="1" customFormat="1" ht="11.25" x14ac:dyDescent="0.2">
      <c r="B394" s="33"/>
      <c r="D394" s="142" t="s">
        <v>166</v>
      </c>
      <c r="F394" s="143" t="s">
        <v>532</v>
      </c>
      <c r="I394" s="144"/>
      <c r="L394" s="33"/>
      <c r="M394" s="145"/>
      <c r="U394" s="330"/>
      <c r="V394" s="1" t="str">
        <f t="shared" si="4"/>
        <v/>
      </c>
      <c r="AT394" s="18" t="s">
        <v>166</v>
      </c>
      <c r="AU394" s="18" t="s">
        <v>88</v>
      </c>
    </row>
    <row r="395" spans="2:65" s="1" customFormat="1" ht="24.2" customHeight="1" x14ac:dyDescent="0.2">
      <c r="B395" s="33"/>
      <c r="C395" s="129" t="s">
        <v>533</v>
      </c>
      <c r="D395" s="129" t="s">
        <v>159</v>
      </c>
      <c r="E395" s="130" t="s">
        <v>534</v>
      </c>
      <c r="F395" s="131" t="s">
        <v>535</v>
      </c>
      <c r="G395" s="132" t="s">
        <v>525</v>
      </c>
      <c r="H395" s="133">
        <v>114.453</v>
      </c>
      <c r="I395" s="134"/>
      <c r="J395" s="135">
        <f>ROUND(I395*H395,2)</f>
        <v>0</v>
      </c>
      <c r="K395" s="131" t="s">
        <v>163</v>
      </c>
      <c r="L395" s="33"/>
      <c r="M395" s="136" t="s">
        <v>19</v>
      </c>
      <c r="N395" s="137" t="s">
        <v>47</v>
      </c>
      <c r="P395" s="138">
        <f>O395*H395</f>
        <v>0</v>
      </c>
      <c r="Q395" s="138">
        <v>0</v>
      </c>
      <c r="R395" s="138">
        <f>Q395*H395</f>
        <v>0</v>
      </c>
      <c r="S395" s="138">
        <v>0</v>
      </c>
      <c r="T395" s="138">
        <f>S395*H395</f>
        <v>0</v>
      </c>
      <c r="U395" s="329" t="s">
        <v>19</v>
      </c>
      <c r="V395" s="1" t="str">
        <f t="shared" si="4"/>
        <v/>
      </c>
      <c r="AR395" s="140" t="s">
        <v>164</v>
      </c>
      <c r="AT395" s="140" t="s">
        <v>159</v>
      </c>
      <c r="AU395" s="140" t="s">
        <v>88</v>
      </c>
      <c r="AY395" s="18" t="s">
        <v>156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8" t="s">
        <v>88</v>
      </c>
      <c r="BK395" s="141">
        <f>ROUND(I395*H395,2)</f>
        <v>0</v>
      </c>
      <c r="BL395" s="18" t="s">
        <v>164</v>
      </c>
      <c r="BM395" s="140" t="s">
        <v>536</v>
      </c>
    </row>
    <row r="396" spans="2:65" s="1" customFormat="1" ht="11.25" x14ac:dyDescent="0.2">
      <c r="B396" s="33"/>
      <c r="D396" s="142" t="s">
        <v>166</v>
      </c>
      <c r="F396" s="143" t="s">
        <v>537</v>
      </c>
      <c r="I396" s="144"/>
      <c r="L396" s="33"/>
      <c r="M396" s="145"/>
      <c r="U396" s="330"/>
      <c r="V396" s="1" t="str">
        <f t="shared" si="4"/>
        <v/>
      </c>
      <c r="AT396" s="18" t="s">
        <v>166</v>
      </c>
      <c r="AU396" s="18" t="s">
        <v>88</v>
      </c>
    </row>
    <row r="397" spans="2:65" s="1" customFormat="1" ht="19.5" x14ac:dyDescent="0.2">
      <c r="B397" s="33"/>
      <c r="D397" s="147" t="s">
        <v>256</v>
      </c>
      <c r="F397" s="164" t="s">
        <v>538</v>
      </c>
      <c r="I397" s="144"/>
      <c r="L397" s="33"/>
      <c r="M397" s="145"/>
      <c r="U397" s="330"/>
      <c r="V397" s="1" t="str">
        <f t="shared" si="4"/>
        <v/>
      </c>
      <c r="AT397" s="18" t="s">
        <v>256</v>
      </c>
      <c r="AU397" s="18" t="s">
        <v>88</v>
      </c>
    </row>
    <row r="398" spans="2:65" s="12" customFormat="1" ht="11.25" x14ac:dyDescent="0.2">
      <c r="B398" s="146"/>
      <c r="D398" s="147" t="s">
        <v>168</v>
      </c>
      <c r="F398" s="149" t="s">
        <v>539</v>
      </c>
      <c r="H398" s="150">
        <v>114.453</v>
      </c>
      <c r="I398" s="151"/>
      <c r="L398" s="146"/>
      <c r="M398" s="152"/>
      <c r="U398" s="331"/>
      <c r="V398" s="1" t="str">
        <f t="shared" si="4"/>
        <v/>
      </c>
      <c r="AT398" s="148" t="s">
        <v>168</v>
      </c>
      <c r="AU398" s="148" t="s">
        <v>88</v>
      </c>
      <c r="AV398" s="12" t="s">
        <v>88</v>
      </c>
      <c r="AW398" s="12" t="s">
        <v>4</v>
      </c>
      <c r="AX398" s="12" t="s">
        <v>82</v>
      </c>
      <c r="AY398" s="148" t="s">
        <v>156</v>
      </c>
    </row>
    <row r="399" spans="2:65" s="1" customFormat="1" ht="24.2" customHeight="1" x14ac:dyDescent="0.2">
      <c r="B399" s="33"/>
      <c r="C399" s="129" t="s">
        <v>540</v>
      </c>
      <c r="D399" s="129" t="s">
        <v>159</v>
      </c>
      <c r="E399" s="130" t="s">
        <v>541</v>
      </c>
      <c r="F399" s="131" t="s">
        <v>542</v>
      </c>
      <c r="G399" s="132" t="s">
        <v>525</v>
      </c>
      <c r="H399" s="133">
        <v>4.25</v>
      </c>
      <c r="I399" s="134"/>
      <c r="J399" s="135">
        <f>ROUND(I399*H399,2)</f>
        <v>0</v>
      </c>
      <c r="K399" s="131" t="s">
        <v>163</v>
      </c>
      <c r="L399" s="33"/>
      <c r="M399" s="136" t="s">
        <v>19</v>
      </c>
      <c r="N399" s="137" t="s">
        <v>47</v>
      </c>
      <c r="P399" s="138">
        <f>O399*H399</f>
        <v>0</v>
      </c>
      <c r="Q399" s="138">
        <v>0</v>
      </c>
      <c r="R399" s="138">
        <f>Q399*H399</f>
        <v>0</v>
      </c>
      <c r="S399" s="138">
        <v>0</v>
      </c>
      <c r="T399" s="138">
        <f>S399*H399</f>
        <v>0</v>
      </c>
      <c r="U399" s="329" t="s">
        <v>19</v>
      </c>
      <c r="V399" s="1" t="str">
        <f t="shared" si="4"/>
        <v/>
      </c>
      <c r="AR399" s="140" t="s">
        <v>164</v>
      </c>
      <c r="AT399" s="140" t="s">
        <v>159</v>
      </c>
      <c r="AU399" s="140" t="s">
        <v>88</v>
      </c>
      <c r="AY399" s="18" t="s">
        <v>156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8" t="s">
        <v>88</v>
      </c>
      <c r="BK399" s="141">
        <f>ROUND(I399*H399,2)</f>
        <v>0</v>
      </c>
      <c r="BL399" s="18" t="s">
        <v>164</v>
      </c>
      <c r="BM399" s="140" t="s">
        <v>543</v>
      </c>
    </row>
    <row r="400" spans="2:65" s="1" customFormat="1" ht="11.25" x14ac:dyDescent="0.2">
      <c r="B400" s="33"/>
      <c r="D400" s="142" t="s">
        <v>166</v>
      </c>
      <c r="F400" s="143" t="s">
        <v>544</v>
      </c>
      <c r="I400" s="144"/>
      <c r="L400" s="33"/>
      <c r="M400" s="145"/>
      <c r="U400" s="330"/>
      <c r="V400" s="1" t="str">
        <f t="shared" si="4"/>
        <v/>
      </c>
      <c r="AT400" s="18" t="s">
        <v>166</v>
      </c>
      <c r="AU400" s="18" t="s">
        <v>88</v>
      </c>
    </row>
    <row r="401" spans="2:65" s="1" customFormat="1" ht="24.2" customHeight="1" x14ac:dyDescent="0.2">
      <c r="B401" s="33"/>
      <c r="C401" s="129" t="s">
        <v>545</v>
      </c>
      <c r="D401" s="129" t="s">
        <v>159</v>
      </c>
      <c r="E401" s="130" t="s">
        <v>546</v>
      </c>
      <c r="F401" s="131" t="s">
        <v>547</v>
      </c>
      <c r="G401" s="132" t="s">
        <v>525</v>
      </c>
      <c r="H401" s="133">
        <v>1.1930000000000001</v>
      </c>
      <c r="I401" s="134"/>
      <c r="J401" s="135">
        <f>ROUND(I401*H401,2)</f>
        <v>0</v>
      </c>
      <c r="K401" s="131" t="s">
        <v>163</v>
      </c>
      <c r="L401" s="33"/>
      <c r="M401" s="136" t="s">
        <v>19</v>
      </c>
      <c r="N401" s="137" t="s">
        <v>47</v>
      </c>
      <c r="P401" s="138">
        <f>O401*H401</f>
        <v>0</v>
      </c>
      <c r="Q401" s="138">
        <v>0</v>
      </c>
      <c r="R401" s="138">
        <f>Q401*H401</f>
        <v>0</v>
      </c>
      <c r="S401" s="138">
        <v>0</v>
      </c>
      <c r="T401" s="138">
        <f>S401*H401</f>
        <v>0</v>
      </c>
      <c r="U401" s="329" t="s">
        <v>19</v>
      </c>
      <c r="V401" s="1" t="str">
        <f t="shared" si="4"/>
        <v/>
      </c>
      <c r="AR401" s="140" t="s">
        <v>164</v>
      </c>
      <c r="AT401" s="140" t="s">
        <v>159</v>
      </c>
      <c r="AU401" s="140" t="s">
        <v>88</v>
      </c>
      <c r="AY401" s="18" t="s">
        <v>156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8" t="s">
        <v>88</v>
      </c>
      <c r="BK401" s="141">
        <f>ROUND(I401*H401,2)</f>
        <v>0</v>
      </c>
      <c r="BL401" s="18" t="s">
        <v>164</v>
      </c>
      <c r="BM401" s="140" t="s">
        <v>548</v>
      </c>
    </row>
    <row r="402" spans="2:65" s="1" customFormat="1" ht="11.25" x14ac:dyDescent="0.2">
      <c r="B402" s="33"/>
      <c r="D402" s="142" t="s">
        <v>166</v>
      </c>
      <c r="F402" s="143" t="s">
        <v>549</v>
      </c>
      <c r="I402" s="144"/>
      <c r="L402" s="33"/>
      <c r="M402" s="145"/>
      <c r="U402" s="330"/>
      <c r="V402" s="1" t="str">
        <f t="shared" si="4"/>
        <v/>
      </c>
      <c r="AT402" s="18" t="s">
        <v>166</v>
      </c>
      <c r="AU402" s="18" t="s">
        <v>88</v>
      </c>
    </row>
    <row r="403" spans="2:65" s="1" customFormat="1" ht="21.75" customHeight="1" x14ac:dyDescent="0.2">
      <c r="B403" s="33"/>
      <c r="C403" s="129" t="s">
        <v>550</v>
      </c>
      <c r="D403" s="129" t="s">
        <v>159</v>
      </c>
      <c r="E403" s="130" t="s">
        <v>551</v>
      </c>
      <c r="F403" s="131" t="s">
        <v>552</v>
      </c>
      <c r="G403" s="132" t="s">
        <v>525</v>
      </c>
      <c r="H403" s="133">
        <v>0.48099999999999998</v>
      </c>
      <c r="I403" s="134"/>
      <c r="J403" s="135">
        <f>ROUND(I403*H403,2)</f>
        <v>0</v>
      </c>
      <c r="K403" s="131" t="s">
        <v>19</v>
      </c>
      <c r="L403" s="33"/>
      <c r="M403" s="136" t="s">
        <v>19</v>
      </c>
      <c r="N403" s="137" t="s">
        <v>47</v>
      </c>
      <c r="P403" s="138">
        <f>O403*H403</f>
        <v>0</v>
      </c>
      <c r="Q403" s="138">
        <v>0</v>
      </c>
      <c r="R403" s="138">
        <f>Q403*H403</f>
        <v>0</v>
      </c>
      <c r="S403" s="138">
        <v>0</v>
      </c>
      <c r="T403" s="138">
        <f>S403*H403</f>
        <v>0</v>
      </c>
      <c r="U403" s="329" t="s">
        <v>19</v>
      </c>
      <c r="V403" s="1" t="str">
        <f t="shared" si="4"/>
        <v/>
      </c>
      <c r="AR403" s="140" t="s">
        <v>164</v>
      </c>
      <c r="AT403" s="140" t="s">
        <v>159</v>
      </c>
      <c r="AU403" s="140" t="s">
        <v>88</v>
      </c>
      <c r="AY403" s="18" t="s">
        <v>156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8" t="s">
        <v>88</v>
      </c>
      <c r="BK403" s="141">
        <f>ROUND(I403*H403,2)</f>
        <v>0</v>
      </c>
      <c r="BL403" s="18" t="s">
        <v>164</v>
      </c>
      <c r="BM403" s="140" t="s">
        <v>553</v>
      </c>
    </row>
    <row r="404" spans="2:65" s="1" customFormat="1" ht="24.2" customHeight="1" x14ac:dyDescent="0.2">
      <c r="B404" s="33"/>
      <c r="C404" s="129" t="s">
        <v>554</v>
      </c>
      <c r="D404" s="129" t="s">
        <v>159</v>
      </c>
      <c r="E404" s="130" t="s">
        <v>555</v>
      </c>
      <c r="F404" s="131" t="s">
        <v>556</v>
      </c>
      <c r="G404" s="132" t="s">
        <v>525</v>
      </c>
      <c r="H404" s="133">
        <v>6.8129999999999997</v>
      </c>
      <c r="I404" s="134"/>
      <c r="J404" s="135">
        <f>ROUND(I404*H404,2)</f>
        <v>0</v>
      </c>
      <c r="K404" s="131" t="s">
        <v>163</v>
      </c>
      <c r="L404" s="33"/>
      <c r="M404" s="136" t="s">
        <v>19</v>
      </c>
      <c r="N404" s="137" t="s">
        <v>47</v>
      </c>
      <c r="P404" s="138">
        <f>O404*H404</f>
        <v>0</v>
      </c>
      <c r="Q404" s="138">
        <v>0</v>
      </c>
      <c r="R404" s="138">
        <f>Q404*H404</f>
        <v>0</v>
      </c>
      <c r="S404" s="138">
        <v>0</v>
      </c>
      <c r="T404" s="138">
        <f>S404*H404</f>
        <v>0</v>
      </c>
      <c r="U404" s="329" t="s">
        <v>19</v>
      </c>
      <c r="V404" s="1" t="str">
        <f t="shared" si="4"/>
        <v/>
      </c>
      <c r="AR404" s="140" t="s">
        <v>164</v>
      </c>
      <c r="AT404" s="140" t="s">
        <v>159</v>
      </c>
      <c r="AU404" s="140" t="s">
        <v>88</v>
      </c>
      <c r="AY404" s="18" t="s">
        <v>156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8" t="s">
        <v>88</v>
      </c>
      <c r="BK404" s="141">
        <f>ROUND(I404*H404,2)</f>
        <v>0</v>
      </c>
      <c r="BL404" s="18" t="s">
        <v>164</v>
      </c>
      <c r="BM404" s="140" t="s">
        <v>557</v>
      </c>
    </row>
    <row r="405" spans="2:65" s="1" customFormat="1" ht="11.25" x14ac:dyDescent="0.2">
      <c r="B405" s="33"/>
      <c r="D405" s="142" t="s">
        <v>166</v>
      </c>
      <c r="F405" s="143" t="s">
        <v>558</v>
      </c>
      <c r="I405" s="144"/>
      <c r="L405" s="33"/>
      <c r="M405" s="145"/>
      <c r="U405" s="330"/>
      <c r="V405" s="1" t="str">
        <f t="shared" si="4"/>
        <v/>
      </c>
      <c r="AT405" s="18" t="s">
        <v>166</v>
      </c>
      <c r="AU405" s="18" t="s">
        <v>88</v>
      </c>
    </row>
    <row r="406" spans="2:65" s="12" customFormat="1" ht="11.25" x14ac:dyDescent="0.2">
      <c r="B406" s="146"/>
      <c r="D406" s="147" t="s">
        <v>168</v>
      </c>
      <c r="E406" s="148" t="s">
        <v>19</v>
      </c>
      <c r="F406" s="149" t="s">
        <v>559</v>
      </c>
      <c r="H406" s="150">
        <v>12.737</v>
      </c>
      <c r="I406" s="151"/>
      <c r="L406" s="146"/>
      <c r="M406" s="152"/>
      <c r="U406" s="331"/>
      <c r="V406" s="1" t="str">
        <f t="shared" si="4"/>
        <v/>
      </c>
      <c r="AT406" s="148" t="s">
        <v>168</v>
      </c>
      <c r="AU406" s="148" t="s">
        <v>88</v>
      </c>
      <c r="AV406" s="12" t="s">
        <v>88</v>
      </c>
      <c r="AW406" s="12" t="s">
        <v>36</v>
      </c>
      <c r="AX406" s="12" t="s">
        <v>75</v>
      </c>
      <c r="AY406" s="148" t="s">
        <v>156</v>
      </c>
    </row>
    <row r="407" spans="2:65" s="12" customFormat="1" ht="11.25" x14ac:dyDescent="0.2">
      <c r="B407" s="146"/>
      <c r="D407" s="147" t="s">
        <v>168</v>
      </c>
      <c r="E407" s="148" t="s">
        <v>19</v>
      </c>
      <c r="F407" s="149" t="s">
        <v>560</v>
      </c>
      <c r="H407" s="150">
        <v>-4.25</v>
      </c>
      <c r="I407" s="151"/>
      <c r="L407" s="146"/>
      <c r="M407" s="152"/>
      <c r="U407" s="331"/>
      <c r="V407" s="1" t="str">
        <f t="shared" si="4"/>
        <v/>
      </c>
      <c r="AT407" s="148" t="s">
        <v>168</v>
      </c>
      <c r="AU407" s="148" t="s">
        <v>88</v>
      </c>
      <c r="AV407" s="12" t="s">
        <v>88</v>
      </c>
      <c r="AW407" s="12" t="s">
        <v>36</v>
      </c>
      <c r="AX407" s="12" t="s">
        <v>75</v>
      </c>
      <c r="AY407" s="148" t="s">
        <v>156</v>
      </c>
    </row>
    <row r="408" spans="2:65" s="12" customFormat="1" ht="11.25" x14ac:dyDescent="0.2">
      <c r="B408" s="146"/>
      <c r="D408" s="147" t="s">
        <v>168</v>
      </c>
      <c r="E408" s="148" t="s">
        <v>19</v>
      </c>
      <c r="F408" s="149" t="s">
        <v>561</v>
      </c>
      <c r="H408" s="150">
        <v>-1.1930000000000001</v>
      </c>
      <c r="I408" s="151"/>
      <c r="L408" s="146"/>
      <c r="M408" s="152"/>
      <c r="U408" s="331"/>
      <c r="V408" s="1" t="str">
        <f t="shared" si="4"/>
        <v/>
      </c>
      <c r="AT408" s="148" t="s">
        <v>168</v>
      </c>
      <c r="AU408" s="148" t="s">
        <v>88</v>
      </c>
      <c r="AV408" s="12" t="s">
        <v>88</v>
      </c>
      <c r="AW408" s="12" t="s">
        <v>36</v>
      </c>
      <c r="AX408" s="12" t="s">
        <v>75</v>
      </c>
      <c r="AY408" s="148" t="s">
        <v>156</v>
      </c>
    </row>
    <row r="409" spans="2:65" s="12" customFormat="1" ht="11.25" x14ac:dyDescent="0.2">
      <c r="B409" s="146"/>
      <c r="D409" s="147" t="s">
        <v>168</v>
      </c>
      <c r="E409" s="148" t="s">
        <v>19</v>
      </c>
      <c r="F409" s="149" t="s">
        <v>562</v>
      </c>
      <c r="H409" s="150">
        <v>-0.48099999999999998</v>
      </c>
      <c r="I409" s="151"/>
      <c r="L409" s="146"/>
      <c r="M409" s="152"/>
      <c r="U409" s="331"/>
      <c r="V409" s="1" t="str">
        <f t="shared" si="4"/>
        <v/>
      </c>
      <c r="AT409" s="148" t="s">
        <v>168</v>
      </c>
      <c r="AU409" s="148" t="s">
        <v>88</v>
      </c>
      <c r="AV409" s="12" t="s">
        <v>88</v>
      </c>
      <c r="AW409" s="12" t="s">
        <v>36</v>
      </c>
      <c r="AX409" s="12" t="s">
        <v>75</v>
      </c>
      <c r="AY409" s="148" t="s">
        <v>156</v>
      </c>
    </row>
    <row r="410" spans="2:65" s="13" customFormat="1" ht="11.25" x14ac:dyDescent="0.2">
      <c r="B410" s="153"/>
      <c r="D410" s="147" t="s">
        <v>168</v>
      </c>
      <c r="E410" s="154" t="s">
        <v>19</v>
      </c>
      <c r="F410" s="155" t="s">
        <v>170</v>
      </c>
      <c r="H410" s="156">
        <v>6.8130000000000006</v>
      </c>
      <c r="I410" s="157"/>
      <c r="L410" s="153"/>
      <c r="M410" s="158"/>
      <c r="U410" s="332"/>
      <c r="V410" s="1" t="str">
        <f t="shared" si="4"/>
        <v/>
      </c>
      <c r="AT410" s="154" t="s">
        <v>168</v>
      </c>
      <c r="AU410" s="154" t="s">
        <v>88</v>
      </c>
      <c r="AV410" s="13" t="s">
        <v>164</v>
      </c>
      <c r="AW410" s="13" t="s">
        <v>36</v>
      </c>
      <c r="AX410" s="13" t="s">
        <v>82</v>
      </c>
      <c r="AY410" s="154" t="s">
        <v>156</v>
      </c>
    </row>
    <row r="411" spans="2:65" s="11" customFormat="1" ht="22.9" customHeight="1" x14ac:dyDescent="0.2">
      <c r="B411" s="117"/>
      <c r="D411" s="118" t="s">
        <v>74</v>
      </c>
      <c r="E411" s="127" t="s">
        <v>563</v>
      </c>
      <c r="F411" s="127" t="s">
        <v>564</v>
      </c>
      <c r="I411" s="120"/>
      <c r="J411" s="128">
        <f>BK411</f>
        <v>0</v>
      </c>
      <c r="L411" s="117"/>
      <c r="M411" s="122"/>
      <c r="P411" s="123">
        <f>SUM(P412:P413)</f>
        <v>0</v>
      </c>
      <c r="R411" s="123">
        <f>SUM(R412:R413)</f>
        <v>0</v>
      </c>
      <c r="T411" s="123">
        <f>SUM(T412:T413)</f>
        <v>0</v>
      </c>
      <c r="U411" s="328"/>
      <c r="V411" s="1" t="str">
        <f t="shared" si="4"/>
        <v/>
      </c>
      <c r="AR411" s="118" t="s">
        <v>82</v>
      </c>
      <c r="AT411" s="125" t="s">
        <v>74</v>
      </c>
      <c r="AU411" s="125" t="s">
        <v>82</v>
      </c>
      <c r="AY411" s="118" t="s">
        <v>156</v>
      </c>
      <c r="BK411" s="126">
        <f>SUM(BK412:BK413)</f>
        <v>0</v>
      </c>
    </row>
    <row r="412" spans="2:65" s="1" customFormat="1" ht="33" customHeight="1" x14ac:dyDescent="0.2">
      <c r="B412" s="33"/>
      <c r="C412" s="129" t="s">
        <v>565</v>
      </c>
      <c r="D412" s="129" t="s">
        <v>159</v>
      </c>
      <c r="E412" s="130" t="s">
        <v>566</v>
      </c>
      <c r="F412" s="131" t="s">
        <v>567</v>
      </c>
      <c r="G412" s="132" t="s">
        <v>525</v>
      </c>
      <c r="H412" s="133">
        <v>3.7349999999999999</v>
      </c>
      <c r="I412" s="134"/>
      <c r="J412" s="135">
        <f>ROUND(I412*H412,2)</f>
        <v>0</v>
      </c>
      <c r="K412" s="131" t="s">
        <v>163</v>
      </c>
      <c r="L412" s="33"/>
      <c r="M412" s="136" t="s">
        <v>19</v>
      </c>
      <c r="N412" s="137" t="s">
        <v>47</v>
      </c>
      <c r="P412" s="138">
        <f>O412*H412</f>
        <v>0</v>
      </c>
      <c r="Q412" s="138">
        <v>0</v>
      </c>
      <c r="R412" s="138">
        <f>Q412*H412</f>
        <v>0</v>
      </c>
      <c r="S412" s="138">
        <v>0</v>
      </c>
      <c r="T412" s="138">
        <f>S412*H412</f>
        <v>0</v>
      </c>
      <c r="U412" s="329" t="s">
        <v>19</v>
      </c>
      <c r="V412" s="1" t="str">
        <f t="shared" si="4"/>
        <v/>
      </c>
      <c r="AR412" s="140" t="s">
        <v>164</v>
      </c>
      <c r="AT412" s="140" t="s">
        <v>159</v>
      </c>
      <c r="AU412" s="140" t="s">
        <v>88</v>
      </c>
      <c r="AY412" s="18" t="s">
        <v>156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8" t="s">
        <v>88</v>
      </c>
      <c r="BK412" s="141">
        <f>ROUND(I412*H412,2)</f>
        <v>0</v>
      </c>
      <c r="BL412" s="18" t="s">
        <v>164</v>
      </c>
      <c r="BM412" s="140" t="s">
        <v>568</v>
      </c>
    </row>
    <row r="413" spans="2:65" s="1" customFormat="1" ht="11.25" x14ac:dyDescent="0.2">
      <c r="B413" s="33"/>
      <c r="D413" s="142" t="s">
        <v>166</v>
      </c>
      <c r="F413" s="143" t="s">
        <v>569</v>
      </c>
      <c r="I413" s="144"/>
      <c r="L413" s="33"/>
      <c r="M413" s="145"/>
      <c r="U413" s="330"/>
      <c r="V413" s="1" t="str">
        <f t="shared" si="4"/>
        <v/>
      </c>
      <c r="AT413" s="18" t="s">
        <v>166</v>
      </c>
      <c r="AU413" s="18" t="s">
        <v>88</v>
      </c>
    </row>
    <row r="414" spans="2:65" s="11" customFormat="1" ht="25.9" customHeight="1" x14ac:dyDescent="0.2">
      <c r="B414" s="117"/>
      <c r="D414" s="118" t="s">
        <v>74</v>
      </c>
      <c r="E414" s="119" t="s">
        <v>570</v>
      </c>
      <c r="F414" s="119" t="s">
        <v>571</v>
      </c>
      <c r="I414" s="120"/>
      <c r="J414" s="121">
        <f>BK414</f>
        <v>0</v>
      </c>
      <c r="L414" s="117"/>
      <c r="M414" s="122"/>
      <c r="P414" s="123">
        <f>P415+P427+P429+P432+P435+P452+P454+P467+P536+P548+P616+P636+P742+P786+P846</f>
        <v>0</v>
      </c>
      <c r="R414" s="123">
        <f>R415+R427+R429+R432+R435+R452+R454+R467+R536+R548+R616+R636+R742+R786+R846</f>
        <v>4.6838572100000002</v>
      </c>
      <c r="T414" s="123">
        <f>T415+T427+T429+T432+T435+T452+T454+T467+T536+T548+T616+T636+T742+T786+T846</f>
        <v>3.8892365</v>
      </c>
      <c r="U414" s="328"/>
      <c r="V414" s="1" t="str">
        <f t="shared" si="4"/>
        <v/>
      </c>
      <c r="AR414" s="118" t="s">
        <v>88</v>
      </c>
      <c r="AT414" s="125" t="s">
        <v>74</v>
      </c>
      <c r="AU414" s="125" t="s">
        <v>75</v>
      </c>
      <c r="AY414" s="118" t="s">
        <v>156</v>
      </c>
      <c r="BK414" s="126">
        <f>BK415+BK427+BK429+BK432+BK435+BK452+BK454+BK467+BK536+BK548+BK616+BK636+BK742+BK786+BK846</f>
        <v>0</v>
      </c>
    </row>
    <row r="415" spans="2:65" s="11" customFormat="1" ht="22.9" customHeight="1" x14ac:dyDescent="0.2">
      <c r="B415" s="117"/>
      <c r="D415" s="118" t="s">
        <v>74</v>
      </c>
      <c r="E415" s="127" t="s">
        <v>572</v>
      </c>
      <c r="F415" s="127" t="s">
        <v>573</v>
      </c>
      <c r="I415" s="120"/>
      <c r="J415" s="128">
        <f>BK415</f>
        <v>0</v>
      </c>
      <c r="L415" s="117"/>
      <c r="M415" s="122"/>
      <c r="P415" s="123">
        <f>SUM(P416:P426)</f>
        <v>0</v>
      </c>
      <c r="R415" s="123">
        <f>SUM(R416:R426)</f>
        <v>4.7968799999999992E-2</v>
      </c>
      <c r="T415" s="123">
        <f>SUM(T416:T426)</f>
        <v>0</v>
      </c>
      <c r="U415" s="328"/>
      <c r="V415" s="1" t="str">
        <f t="shared" si="4"/>
        <v/>
      </c>
      <c r="AR415" s="118" t="s">
        <v>88</v>
      </c>
      <c r="AT415" s="125" t="s">
        <v>74</v>
      </c>
      <c r="AU415" s="125" t="s">
        <v>82</v>
      </c>
      <c r="AY415" s="118" t="s">
        <v>156</v>
      </c>
      <c r="BK415" s="126">
        <f>SUM(BK416:BK426)</f>
        <v>0</v>
      </c>
    </row>
    <row r="416" spans="2:65" s="1" customFormat="1" ht="24.2" customHeight="1" x14ac:dyDescent="0.2">
      <c r="B416" s="33"/>
      <c r="C416" s="129" t="s">
        <v>574</v>
      </c>
      <c r="D416" s="129" t="s">
        <v>159</v>
      </c>
      <c r="E416" s="130" t="s">
        <v>575</v>
      </c>
      <c r="F416" s="131" t="s">
        <v>576</v>
      </c>
      <c r="G416" s="132" t="s">
        <v>178</v>
      </c>
      <c r="H416" s="133">
        <v>38.07</v>
      </c>
      <c r="I416" s="134"/>
      <c r="J416" s="135">
        <f>ROUND(I416*H416,2)</f>
        <v>0</v>
      </c>
      <c r="K416" s="131" t="s">
        <v>163</v>
      </c>
      <c r="L416" s="33"/>
      <c r="M416" s="136" t="s">
        <v>19</v>
      </c>
      <c r="N416" s="137" t="s">
        <v>47</v>
      </c>
      <c r="P416" s="138">
        <f>O416*H416</f>
        <v>0</v>
      </c>
      <c r="Q416" s="138">
        <v>0</v>
      </c>
      <c r="R416" s="138">
        <f>Q416*H416</f>
        <v>0</v>
      </c>
      <c r="S416" s="138">
        <v>0</v>
      </c>
      <c r="T416" s="138">
        <f>S416*H416</f>
        <v>0</v>
      </c>
      <c r="U416" s="329" t="s">
        <v>19</v>
      </c>
      <c r="V416" s="1" t="str">
        <f t="shared" si="4"/>
        <v/>
      </c>
      <c r="AR416" s="140" t="s">
        <v>262</v>
      </c>
      <c r="AT416" s="140" t="s">
        <v>159</v>
      </c>
      <c r="AU416" s="140" t="s">
        <v>88</v>
      </c>
      <c r="AY416" s="18" t="s">
        <v>156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8" t="s">
        <v>88</v>
      </c>
      <c r="BK416" s="141">
        <f>ROUND(I416*H416,2)</f>
        <v>0</v>
      </c>
      <c r="BL416" s="18" t="s">
        <v>262</v>
      </c>
      <c r="BM416" s="140" t="s">
        <v>577</v>
      </c>
    </row>
    <row r="417" spans="2:65" s="1" customFormat="1" ht="11.25" x14ac:dyDescent="0.2">
      <c r="B417" s="33"/>
      <c r="D417" s="142" t="s">
        <v>166</v>
      </c>
      <c r="F417" s="143" t="s">
        <v>578</v>
      </c>
      <c r="I417" s="144"/>
      <c r="L417" s="33"/>
      <c r="M417" s="145"/>
      <c r="U417" s="330"/>
      <c r="V417" s="1" t="str">
        <f t="shared" si="4"/>
        <v/>
      </c>
      <c r="AT417" s="18" t="s">
        <v>166</v>
      </c>
      <c r="AU417" s="18" t="s">
        <v>88</v>
      </c>
    </row>
    <row r="418" spans="2:65" s="14" customFormat="1" ht="11.25" x14ac:dyDescent="0.2">
      <c r="B418" s="159"/>
      <c r="D418" s="147" t="s">
        <v>168</v>
      </c>
      <c r="E418" s="160" t="s">
        <v>19</v>
      </c>
      <c r="F418" s="161" t="s">
        <v>322</v>
      </c>
      <c r="H418" s="160" t="s">
        <v>19</v>
      </c>
      <c r="I418" s="162"/>
      <c r="L418" s="159"/>
      <c r="M418" s="163"/>
      <c r="U418" s="333"/>
      <c r="V418" s="1" t="str">
        <f t="shared" si="4"/>
        <v/>
      </c>
      <c r="AT418" s="160" t="s">
        <v>168</v>
      </c>
      <c r="AU418" s="160" t="s">
        <v>88</v>
      </c>
      <c r="AV418" s="14" t="s">
        <v>82</v>
      </c>
      <c r="AW418" s="14" t="s">
        <v>36</v>
      </c>
      <c r="AX418" s="14" t="s">
        <v>75</v>
      </c>
      <c r="AY418" s="160" t="s">
        <v>156</v>
      </c>
    </row>
    <row r="419" spans="2:65" s="12" customFormat="1" ht="11.25" x14ac:dyDescent="0.2">
      <c r="B419" s="146"/>
      <c r="D419" s="147" t="s">
        <v>168</v>
      </c>
      <c r="E419" s="148" t="s">
        <v>19</v>
      </c>
      <c r="F419" s="149" t="s">
        <v>323</v>
      </c>
      <c r="H419" s="150">
        <v>14.19</v>
      </c>
      <c r="I419" s="151"/>
      <c r="L419" s="146"/>
      <c r="M419" s="152"/>
      <c r="U419" s="331"/>
      <c r="V419" s="1" t="str">
        <f t="shared" si="4"/>
        <v/>
      </c>
      <c r="AT419" s="148" t="s">
        <v>168</v>
      </c>
      <c r="AU419" s="148" t="s">
        <v>88</v>
      </c>
      <c r="AV419" s="12" t="s">
        <v>88</v>
      </c>
      <c r="AW419" s="12" t="s">
        <v>36</v>
      </c>
      <c r="AX419" s="12" t="s">
        <v>75</v>
      </c>
      <c r="AY419" s="148" t="s">
        <v>156</v>
      </c>
    </row>
    <row r="420" spans="2:65" s="12" customFormat="1" ht="11.25" x14ac:dyDescent="0.2">
      <c r="B420" s="146"/>
      <c r="D420" s="147" t="s">
        <v>168</v>
      </c>
      <c r="E420" s="148" t="s">
        <v>19</v>
      </c>
      <c r="F420" s="149" t="s">
        <v>324</v>
      </c>
      <c r="H420" s="150">
        <v>3.93</v>
      </c>
      <c r="I420" s="151"/>
      <c r="L420" s="146"/>
      <c r="M420" s="152"/>
      <c r="U420" s="331"/>
      <c r="V420" s="1" t="str">
        <f t="shared" si="4"/>
        <v/>
      </c>
      <c r="AT420" s="148" t="s">
        <v>168</v>
      </c>
      <c r="AU420" s="148" t="s">
        <v>88</v>
      </c>
      <c r="AV420" s="12" t="s">
        <v>88</v>
      </c>
      <c r="AW420" s="12" t="s">
        <v>36</v>
      </c>
      <c r="AX420" s="12" t="s">
        <v>75</v>
      </c>
      <c r="AY420" s="148" t="s">
        <v>156</v>
      </c>
    </row>
    <row r="421" spans="2:65" s="12" customFormat="1" ht="11.25" x14ac:dyDescent="0.2">
      <c r="B421" s="146"/>
      <c r="D421" s="147" t="s">
        <v>168</v>
      </c>
      <c r="E421" s="148" t="s">
        <v>19</v>
      </c>
      <c r="F421" s="149" t="s">
        <v>325</v>
      </c>
      <c r="H421" s="150">
        <v>19.95</v>
      </c>
      <c r="I421" s="151"/>
      <c r="L421" s="146"/>
      <c r="M421" s="152"/>
      <c r="U421" s="331"/>
      <c r="V421" s="1" t="str">
        <f t="shared" si="4"/>
        <v/>
      </c>
      <c r="AT421" s="148" t="s">
        <v>168</v>
      </c>
      <c r="AU421" s="148" t="s">
        <v>88</v>
      </c>
      <c r="AV421" s="12" t="s">
        <v>88</v>
      </c>
      <c r="AW421" s="12" t="s">
        <v>36</v>
      </c>
      <c r="AX421" s="12" t="s">
        <v>75</v>
      </c>
      <c r="AY421" s="148" t="s">
        <v>156</v>
      </c>
    </row>
    <row r="422" spans="2:65" s="13" customFormat="1" ht="11.25" x14ac:dyDescent="0.2">
      <c r="B422" s="153"/>
      <c r="D422" s="147" t="s">
        <v>168</v>
      </c>
      <c r="E422" s="154" t="s">
        <v>19</v>
      </c>
      <c r="F422" s="155" t="s">
        <v>170</v>
      </c>
      <c r="H422" s="156">
        <v>38.07</v>
      </c>
      <c r="I422" s="157"/>
      <c r="L422" s="153"/>
      <c r="M422" s="158"/>
      <c r="U422" s="332"/>
      <c r="V422" s="1" t="str">
        <f t="shared" si="4"/>
        <v/>
      </c>
      <c r="AT422" s="154" t="s">
        <v>168</v>
      </c>
      <c r="AU422" s="154" t="s">
        <v>88</v>
      </c>
      <c r="AV422" s="13" t="s">
        <v>164</v>
      </c>
      <c r="AW422" s="13" t="s">
        <v>36</v>
      </c>
      <c r="AX422" s="13" t="s">
        <v>82</v>
      </c>
      <c r="AY422" s="154" t="s">
        <v>156</v>
      </c>
    </row>
    <row r="423" spans="2:65" s="1" customFormat="1" ht="16.5" customHeight="1" x14ac:dyDescent="0.2">
      <c r="B423" s="33"/>
      <c r="C423" s="171" t="s">
        <v>579</v>
      </c>
      <c r="D423" s="171" t="s">
        <v>580</v>
      </c>
      <c r="E423" s="172" t="s">
        <v>581</v>
      </c>
      <c r="F423" s="173" t="s">
        <v>582</v>
      </c>
      <c r="G423" s="174" t="s">
        <v>178</v>
      </c>
      <c r="H423" s="175">
        <v>39.973999999999997</v>
      </c>
      <c r="I423" s="176"/>
      <c r="J423" s="177">
        <f>ROUND(I423*H423,2)</f>
        <v>0</v>
      </c>
      <c r="K423" s="173" t="s">
        <v>163</v>
      </c>
      <c r="L423" s="178"/>
      <c r="M423" s="179" t="s">
        <v>19</v>
      </c>
      <c r="N423" s="180" t="s">
        <v>47</v>
      </c>
      <c r="P423" s="138">
        <f>O423*H423</f>
        <v>0</v>
      </c>
      <c r="Q423" s="138">
        <v>1.1999999999999999E-3</v>
      </c>
      <c r="R423" s="138">
        <f>Q423*H423</f>
        <v>4.7968799999999992E-2</v>
      </c>
      <c r="S423" s="138">
        <v>0</v>
      </c>
      <c r="T423" s="138">
        <f>S423*H423</f>
        <v>0</v>
      </c>
      <c r="U423" s="329" t="s">
        <v>19</v>
      </c>
      <c r="V423" s="1" t="str">
        <f t="shared" si="4"/>
        <v/>
      </c>
      <c r="AR423" s="140" t="s">
        <v>386</v>
      </c>
      <c r="AT423" s="140" t="s">
        <v>580</v>
      </c>
      <c r="AU423" s="140" t="s">
        <v>88</v>
      </c>
      <c r="AY423" s="18" t="s">
        <v>156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8" t="s">
        <v>88</v>
      </c>
      <c r="BK423" s="141">
        <f>ROUND(I423*H423,2)</f>
        <v>0</v>
      </c>
      <c r="BL423" s="18" t="s">
        <v>262</v>
      </c>
      <c r="BM423" s="140" t="s">
        <v>583</v>
      </c>
    </row>
    <row r="424" spans="2:65" s="12" customFormat="1" ht="11.25" x14ac:dyDescent="0.2">
      <c r="B424" s="146"/>
      <c r="D424" s="147" t="s">
        <v>168</v>
      </c>
      <c r="F424" s="149" t="s">
        <v>584</v>
      </c>
      <c r="H424" s="150">
        <v>39.973999999999997</v>
      </c>
      <c r="I424" s="151"/>
      <c r="L424" s="146"/>
      <c r="M424" s="152"/>
      <c r="U424" s="331"/>
      <c r="V424" s="1" t="str">
        <f t="shared" si="4"/>
        <v/>
      </c>
      <c r="AT424" s="148" t="s">
        <v>168</v>
      </c>
      <c r="AU424" s="148" t="s">
        <v>88</v>
      </c>
      <c r="AV424" s="12" t="s">
        <v>88</v>
      </c>
      <c r="AW424" s="12" t="s">
        <v>4</v>
      </c>
      <c r="AX424" s="12" t="s">
        <v>82</v>
      </c>
      <c r="AY424" s="148" t="s">
        <v>156</v>
      </c>
    </row>
    <row r="425" spans="2:65" s="1" customFormat="1" ht="24.2" customHeight="1" x14ac:dyDescent="0.2">
      <c r="B425" s="33"/>
      <c r="C425" s="129" t="s">
        <v>585</v>
      </c>
      <c r="D425" s="129" t="s">
        <v>159</v>
      </c>
      <c r="E425" s="130" t="s">
        <v>586</v>
      </c>
      <c r="F425" s="131" t="s">
        <v>587</v>
      </c>
      <c r="G425" s="132" t="s">
        <v>588</v>
      </c>
      <c r="H425" s="181"/>
      <c r="I425" s="134"/>
      <c r="J425" s="135">
        <f>ROUND(I425*H425,2)</f>
        <v>0</v>
      </c>
      <c r="K425" s="131" t="s">
        <v>163</v>
      </c>
      <c r="L425" s="33"/>
      <c r="M425" s="136" t="s">
        <v>19</v>
      </c>
      <c r="N425" s="137" t="s">
        <v>47</v>
      </c>
      <c r="P425" s="138">
        <f>O425*H425</f>
        <v>0</v>
      </c>
      <c r="Q425" s="138">
        <v>0</v>
      </c>
      <c r="R425" s="138">
        <f>Q425*H425</f>
        <v>0</v>
      </c>
      <c r="S425" s="138">
        <v>0</v>
      </c>
      <c r="T425" s="138">
        <f>S425*H425</f>
        <v>0</v>
      </c>
      <c r="U425" s="329" t="s">
        <v>19</v>
      </c>
      <c r="V425" s="1" t="str">
        <f t="shared" si="4"/>
        <v/>
      </c>
      <c r="AR425" s="140" t="s">
        <v>262</v>
      </c>
      <c r="AT425" s="140" t="s">
        <v>159</v>
      </c>
      <c r="AU425" s="140" t="s">
        <v>88</v>
      </c>
      <c r="AY425" s="18" t="s">
        <v>156</v>
      </c>
      <c r="BE425" s="141">
        <f>IF(N425="základní",J425,0)</f>
        <v>0</v>
      </c>
      <c r="BF425" s="141">
        <f>IF(N425="snížená",J425,0)</f>
        <v>0</v>
      </c>
      <c r="BG425" s="141">
        <f>IF(N425="zákl. přenesená",J425,0)</f>
        <v>0</v>
      </c>
      <c r="BH425" s="141">
        <f>IF(N425="sníž. přenesená",J425,0)</f>
        <v>0</v>
      </c>
      <c r="BI425" s="141">
        <f>IF(N425="nulová",J425,0)</f>
        <v>0</v>
      </c>
      <c r="BJ425" s="18" t="s">
        <v>88</v>
      </c>
      <c r="BK425" s="141">
        <f>ROUND(I425*H425,2)</f>
        <v>0</v>
      </c>
      <c r="BL425" s="18" t="s">
        <v>262</v>
      </c>
      <c r="BM425" s="140" t="s">
        <v>589</v>
      </c>
    </row>
    <row r="426" spans="2:65" s="1" customFormat="1" ht="11.25" x14ac:dyDescent="0.2">
      <c r="B426" s="33"/>
      <c r="D426" s="142" t="s">
        <v>166</v>
      </c>
      <c r="F426" s="143" t="s">
        <v>590</v>
      </c>
      <c r="I426" s="144"/>
      <c r="L426" s="33"/>
      <c r="M426" s="145"/>
      <c r="U426" s="330"/>
      <c r="V426" s="1" t="str">
        <f t="shared" si="4"/>
        <v/>
      </c>
      <c r="AT426" s="18" t="s">
        <v>166</v>
      </c>
      <c r="AU426" s="18" t="s">
        <v>88</v>
      </c>
    </row>
    <row r="427" spans="2:65" s="11" customFormat="1" ht="22.9" customHeight="1" x14ac:dyDescent="0.2">
      <c r="B427" s="117"/>
      <c r="D427" s="118" t="s">
        <v>74</v>
      </c>
      <c r="E427" s="127" t="s">
        <v>591</v>
      </c>
      <c r="F427" s="127" t="s">
        <v>592</v>
      </c>
      <c r="I427" s="120"/>
      <c r="J427" s="128">
        <f>BK427</f>
        <v>0</v>
      </c>
      <c r="L427" s="117"/>
      <c r="M427" s="122"/>
      <c r="P427" s="123">
        <f>P428</f>
        <v>0</v>
      </c>
      <c r="R427" s="123">
        <f>R428</f>
        <v>0</v>
      </c>
      <c r="T427" s="123">
        <f>T428</f>
        <v>1.9799999999999998E-2</v>
      </c>
      <c r="U427" s="328"/>
      <c r="V427" s="1" t="str">
        <f t="shared" si="4"/>
        <v/>
      </c>
      <c r="AR427" s="118" t="s">
        <v>88</v>
      </c>
      <c r="AT427" s="125" t="s">
        <v>74</v>
      </c>
      <c r="AU427" s="125" t="s">
        <v>82</v>
      </c>
      <c r="AY427" s="118" t="s">
        <v>156</v>
      </c>
      <c r="BK427" s="126">
        <f>BK428</f>
        <v>0</v>
      </c>
    </row>
    <row r="428" spans="2:65" s="1" customFormat="1" ht="16.5" customHeight="1" x14ac:dyDescent="0.2">
      <c r="B428" s="33"/>
      <c r="C428" s="129" t="s">
        <v>593</v>
      </c>
      <c r="D428" s="129" t="s">
        <v>159</v>
      </c>
      <c r="E428" s="130" t="s">
        <v>594</v>
      </c>
      <c r="F428" s="131" t="s">
        <v>595</v>
      </c>
      <c r="G428" s="132" t="s">
        <v>215</v>
      </c>
      <c r="H428" s="133">
        <v>10</v>
      </c>
      <c r="I428" s="134"/>
      <c r="J428" s="135">
        <f>ROUND(I428*H428,2)</f>
        <v>0</v>
      </c>
      <c r="K428" s="131" t="s">
        <v>19</v>
      </c>
      <c r="L428" s="33"/>
      <c r="M428" s="136" t="s">
        <v>19</v>
      </c>
      <c r="N428" s="137" t="s">
        <v>47</v>
      </c>
      <c r="P428" s="138">
        <f>O428*H428</f>
        <v>0</v>
      </c>
      <c r="Q428" s="138">
        <v>0</v>
      </c>
      <c r="R428" s="138">
        <f>Q428*H428</f>
        <v>0</v>
      </c>
      <c r="S428" s="138">
        <v>1.98E-3</v>
      </c>
      <c r="T428" s="138">
        <f>S428*H428</f>
        <v>1.9799999999999998E-2</v>
      </c>
      <c r="U428" s="329" t="s">
        <v>19</v>
      </c>
      <c r="V428" s="1" t="str">
        <f t="shared" ref="V428:V491" si="5">IF(U428="investice",J428,"")</f>
        <v/>
      </c>
      <c r="AR428" s="140" t="s">
        <v>262</v>
      </c>
      <c r="AT428" s="140" t="s">
        <v>159</v>
      </c>
      <c r="AU428" s="140" t="s">
        <v>88</v>
      </c>
      <c r="AY428" s="18" t="s">
        <v>156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8" t="s">
        <v>88</v>
      </c>
      <c r="BK428" s="141">
        <f>ROUND(I428*H428,2)</f>
        <v>0</v>
      </c>
      <c r="BL428" s="18" t="s">
        <v>262</v>
      </c>
      <c r="BM428" s="140" t="s">
        <v>596</v>
      </c>
    </row>
    <row r="429" spans="2:65" s="11" customFormat="1" ht="22.9" customHeight="1" x14ac:dyDescent="0.2">
      <c r="B429" s="117"/>
      <c r="D429" s="118" t="s">
        <v>74</v>
      </c>
      <c r="E429" s="127" t="s">
        <v>597</v>
      </c>
      <c r="F429" s="127" t="s">
        <v>598</v>
      </c>
      <c r="I429" s="120"/>
      <c r="J429" s="128">
        <f>BK429</f>
        <v>0</v>
      </c>
      <c r="L429" s="117"/>
      <c r="M429" s="122"/>
      <c r="P429" s="123">
        <f>SUM(P430:P431)</f>
        <v>0</v>
      </c>
      <c r="R429" s="123">
        <f>SUM(R430:R431)</f>
        <v>0</v>
      </c>
      <c r="T429" s="123">
        <f>SUM(T430:T431)</f>
        <v>1.0529199999999999</v>
      </c>
      <c r="U429" s="328"/>
      <c r="V429" s="1" t="str">
        <f t="shared" si="5"/>
        <v/>
      </c>
      <c r="AR429" s="118" t="s">
        <v>88</v>
      </c>
      <c r="AT429" s="125" t="s">
        <v>74</v>
      </c>
      <c r="AU429" s="125" t="s">
        <v>82</v>
      </c>
      <c r="AY429" s="118" t="s">
        <v>156</v>
      </c>
      <c r="BK429" s="126">
        <f>SUM(BK430:BK431)</f>
        <v>0</v>
      </c>
    </row>
    <row r="430" spans="2:65" s="1" customFormat="1" ht="16.5" customHeight="1" x14ac:dyDescent="0.2">
      <c r="B430" s="33"/>
      <c r="C430" s="129" t="s">
        <v>599</v>
      </c>
      <c r="D430" s="129" t="s">
        <v>159</v>
      </c>
      <c r="E430" s="130" t="s">
        <v>600</v>
      </c>
      <c r="F430" s="131" t="s">
        <v>601</v>
      </c>
      <c r="G430" s="132" t="s">
        <v>215</v>
      </c>
      <c r="H430" s="133">
        <v>10</v>
      </c>
      <c r="I430" s="134"/>
      <c r="J430" s="135">
        <f>ROUND(I430*H430,2)</f>
        <v>0</v>
      </c>
      <c r="K430" s="131" t="s">
        <v>19</v>
      </c>
      <c r="L430" s="33"/>
      <c r="M430" s="136" t="s">
        <v>19</v>
      </c>
      <c r="N430" s="137" t="s">
        <v>47</v>
      </c>
      <c r="P430" s="138">
        <f>O430*H430</f>
        <v>0</v>
      </c>
      <c r="Q430" s="138">
        <v>0</v>
      </c>
      <c r="R430" s="138">
        <f>Q430*H430</f>
        <v>0</v>
      </c>
      <c r="S430" s="138">
        <v>4.786E-2</v>
      </c>
      <c r="T430" s="138">
        <f>S430*H430</f>
        <v>0.47860000000000003</v>
      </c>
      <c r="U430" s="329" t="s">
        <v>19</v>
      </c>
      <c r="V430" s="1" t="str">
        <f t="shared" si="5"/>
        <v/>
      </c>
      <c r="AR430" s="140" t="s">
        <v>262</v>
      </c>
      <c r="AT430" s="140" t="s">
        <v>159</v>
      </c>
      <c r="AU430" s="140" t="s">
        <v>88</v>
      </c>
      <c r="AY430" s="18" t="s">
        <v>156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8" t="s">
        <v>88</v>
      </c>
      <c r="BK430" s="141">
        <f>ROUND(I430*H430,2)</f>
        <v>0</v>
      </c>
      <c r="BL430" s="18" t="s">
        <v>262</v>
      </c>
      <c r="BM430" s="140" t="s">
        <v>602</v>
      </c>
    </row>
    <row r="431" spans="2:65" s="1" customFormat="1" ht="16.5" customHeight="1" x14ac:dyDescent="0.2">
      <c r="B431" s="33"/>
      <c r="C431" s="129" t="s">
        <v>603</v>
      </c>
      <c r="D431" s="129" t="s">
        <v>159</v>
      </c>
      <c r="E431" s="130" t="s">
        <v>604</v>
      </c>
      <c r="F431" s="131" t="s">
        <v>605</v>
      </c>
      <c r="G431" s="132" t="s">
        <v>215</v>
      </c>
      <c r="H431" s="133">
        <v>12</v>
      </c>
      <c r="I431" s="134"/>
      <c r="J431" s="135">
        <f>ROUND(I431*H431,2)</f>
        <v>0</v>
      </c>
      <c r="K431" s="131" t="s">
        <v>19</v>
      </c>
      <c r="L431" s="33"/>
      <c r="M431" s="136" t="s">
        <v>19</v>
      </c>
      <c r="N431" s="137" t="s">
        <v>47</v>
      </c>
      <c r="P431" s="138">
        <f>O431*H431</f>
        <v>0</v>
      </c>
      <c r="Q431" s="138">
        <v>0</v>
      </c>
      <c r="R431" s="138">
        <f>Q431*H431</f>
        <v>0</v>
      </c>
      <c r="S431" s="138">
        <v>4.786E-2</v>
      </c>
      <c r="T431" s="138">
        <f>S431*H431</f>
        <v>0.57431999999999994</v>
      </c>
      <c r="U431" s="329" t="s">
        <v>19</v>
      </c>
      <c r="V431" s="1" t="str">
        <f t="shared" si="5"/>
        <v/>
      </c>
      <c r="AR431" s="140" t="s">
        <v>262</v>
      </c>
      <c r="AT431" s="140" t="s">
        <v>159</v>
      </c>
      <c r="AU431" s="140" t="s">
        <v>88</v>
      </c>
      <c r="AY431" s="18" t="s">
        <v>156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8" t="s">
        <v>88</v>
      </c>
      <c r="BK431" s="141">
        <f>ROUND(I431*H431,2)</f>
        <v>0</v>
      </c>
      <c r="BL431" s="18" t="s">
        <v>262</v>
      </c>
      <c r="BM431" s="140" t="s">
        <v>606</v>
      </c>
    </row>
    <row r="432" spans="2:65" s="11" customFormat="1" ht="22.9" customHeight="1" x14ac:dyDescent="0.2">
      <c r="B432" s="117"/>
      <c r="D432" s="118" t="s">
        <v>74</v>
      </c>
      <c r="E432" s="127" t="s">
        <v>607</v>
      </c>
      <c r="F432" s="127" t="s">
        <v>608</v>
      </c>
      <c r="I432" s="120"/>
      <c r="J432" s="128">
        <f>BK432</f>
        <v>0</v>
      </c>
      <c r="L432" s="117"/>
      <c r="M432" s="122"/>
      <c r="P432" s="123">
        <f>SUM(P433:P434)</f>
        <v>0</v>
      </c>
      <c r="R432" s="123">
        <f>SUM(R433:R434)</f>
        <v>2.4200000000000003E-3</v>
      </c>
      <c r="T432" s="123">
        <f>SUM(T433:T434)</f>
        <v>9.0799999999999992E-2</v>
      </c>
      <c r="U432" s="328"/>
      <c r="V432" s="1" t="str">
        <f t="shared" si="5"/>
        <v/>
      </c>
      <c r="AR432" s="118" t="s">
        <v>88</v>
      </c>
      <c r="AT432" s="125" t="s">
        <v>74</v>
      </c>
      <c r="AU432" s="125" t="s">
        <v>82</v>
      </c>
      <c r="AY432" s="118" t="s">
        <v>156</v>
      </c>
      <c r="BK432" s="126">
        <f>SUM(BK433:BK434)</f>
        <v>0</v>
      </c>
    </row>
    <row r="433" spans="2:65" s="1" customFormat="1" ht="16.5" customHeight="1" x14ac:dyDescent="0.2">
      <c r="B433" s="33"/>
      <c r="C433" s="129" t="s">
        <v>609</v>
      </c>
      <c r="D433" s="129" t="s">
        <v>159</v>
      </c>
      <c r="E433" s="130" t="s">
        <v>610</v>
      </c>
      <c r="F433" s="131" t="s">
        <v>611</v>
      </c>
      <c r="G433" s="132" t="s">
        <v>215</v>
      </c>
      <c r="H433" s="133">
        <v>22</v>
      </c>
      <c r="I433" s="134"/>
      <c r="J433" s="135">
        <f>ROUND(I433*H433,2)</f>
        <v>0</v>
      </c>
      <c r="K433" s="131" t="s">
        <v>19</v>
      </c>
      <c r="L433" s="33"/>
      <c r="M433" s="136" t="s">
        <v>19</v>
      </c>
      <c r="N433" s="137" t="s">
        <v>47</v>
      </c>
      <c r="P433" s="138">
        <f>O433*H433</f>
        <v>0</v>
      </c>
      <c r="Q433" s="138">
        <v>1.1E-4</v>
      </c>
      <c r="R433" s="138">
        <f>Q433*H433</f>
        <v>2.4200000000000003E-3</v>
      </c>
      <c r="S433" s="138">
        <v>2.15E-3</v>
      </c>
      <c r="T433" s="138">
        <f>S433*H433</f>
        <v>4.7300000000000002E-2</v>
      </c>
      <c r="U433" s="329" t="s">
        <v>19</v>
      </c>
      <c r="V433" s="1" t="str">
        <f t="shared" si="5"/>
        <v/>
      </c>
      <c r="AR433" s="140" t="s">
        <v>262</v>
      </c>
      <c r="AT433" s="140" t="s">
        <v>159</v>
      </c>
      <c r="AU433" s="140" t="s">
        <v>88</v>
      </c>
      <c r="AY433" s="18" t="s">
        <v>156</v>
      </c>
      <c r="BE433" s="141">
        <f>IF(N433="základní",J433,0)</f>
        <v>0</v>
      </c>
      <c r="BF433" s="141">
        <f>IF(N433="snížená",J433,0)</f>
        <v>0</v>
      </c>
      <c r="BG433" s="141">
        <f>IF(N433="zákl. přenesená",J433,0)</f>
        <v>0</v>
      </c>
      <c r="BH433" s="141">
        <f>IF(N433="sníž. přenesená",J433,0)</f>
        <v>0</v>
      </c>
      <c r="BI433" s="141">
        <f>IF(N433="nulová",J433,0)</f>
        <v>0</v>
      </c>
      <c r="BJ433" s="18" t="s">
        <v>88</v>
      </c>
      <c r="BK433" s="141">
        <f>ROUND(I433*H433,2)</f>
        <v>0</v>
      </c>
      <c r="BL433" s="18" t="s">
        <v>262</v>
      </c>
      <c r="BM433" s="140" t="s">
        <v>612</v>
      </c>
    </row>
    <row r="434" spans="2:65" s="1" customFormat="1" ht="21.75" customHeight="1" x14ac:dyDescent="0.2">
      <c r="B434" s="33"/>
      <c r="C434" s="129" t="s">
        <v>613</v>
      </c>
      <c r="D434" s="129" t="s">
        <v>159</v>
      </c>
      <c r="E434" s="130" t="s">
        <v>614</v>
      </c>
      <c r="F434" s="131" t="s">
        <v>615</v>
      </c>
      <c r="G434" s="132" t="s">
        <v>380</v>
      </c>
      <c r="H434" s="133">
        <v>1</v>
      </c>
      <c r="I434" s="134"/>
      <c r="J434" s="135">
        <f>ROUND(I434*H434,2)</f>
        <v>0</v>
      </c>
      <c r="K434" s="131" t="s">
        <v>19</v>
      </c>
      <c r="L434" s="33"/>
      <c r="M434" s="136" t="s">
        <v>19</v>
      </c>
      <c r="N434" s="137" t="s">
        <v>47</v>
      </c>
      <c r="P434" s="138">
        <f>O434*H434</f>
        <v>0</v>
      </c>
      <c r="Q434" s="138">
        <v>0</v>
      </c>
      <c r="R434" s="138">
        <f>Q434*H434</f>
        <v>0</v>
      </c>
      <c r="S434" s="138">
        <v>4.3499999999999997E-2</v>
      </c>
      <c r="T434" s="138">
        <f>S434*H434</f>
        <v>4.3499999999999997E-2</v>
      </c>
      <c r="U434" s="329" t="s">
        <v>19</v>
      </c>
      <c r="V434" s="1" t="str">
        <f t="shared" si="5"/>
        <v/>
      </c>
      <c r="AR434" s="140" t="s">
        <v>262</v>
      </c>
      <c r="AT434" s="140" t="s">
        <v>159</v>
      </c>
      <c r="AU434" s="140" t="s">
        <v>88</v>
      </c>
      <c r="AY434" s="18" t="s">
        <v>156</v>
      </c>
      <c r="BE434" s="141">
        <f>IF(N434="základní",J434,0)</f>
        <v>0</v>
      </c>
      <c r="BF434" s="141">
        <f>IF(N434="snížená",J434,0)</f>
        <v>0</v>
      </c>
      <c r="BG434" s="141">
        <f>IF(N434="zákl. přenesená",J434,0)</f>
        <v>0</v>
      </c>
      <c r="BH434" s="141">
        <f>IF(N434="sníž. přenesená",J434,0)</f>
        <v>0</v>
      </c>
      <c r="BI434" s="141">
        <f>IF(N434="nulová",J434,0)</f>
        <v>0</v>
      </c>
      <c r="BJ434" s="18" t="s">
        <v>88</v>
      </c>
      <c r="BK434" s="141">
        <f>ROUND(I434*H434,2)</f>
        <v>0</v>
      </c>
      <c r="BL434" s="18" t="s">
        <v>262</v>
      </c>
      <c r="BM434" s="140" t="s">
        <v>616</v>
      </c>
    </row>
    <row r="435" spans="2:65" s="11" customFormat="1" ht="22.9" customHeight="1" x14ac:dyDescent="0.2">
      <c r="B435" s="117"/>
      <c r="D435" s="118" t="s">
        <v>74</v>
      </c>
      <c r="E435" s="127" t="s">
        <v>617</v>
      </c>
      <c r="F435" s="127" t="s">
        <v>618</v>
      </c>
      <c r="I435" s="120"/>
      <c r="J435" s="128">
        <f>BK435</f>
        <v>0</v>
      </c>
      <c r="L435" s="117"/>
      <c r="M435" s="122"/>
      <c r="P435" s="123">
        <f>SUM(P436:P451)</f>
        <v>0</v>
      </c>
      <c r="R435" s="123">
        <f>SUM(R436:R451)</f>
        <v>0</v>
      </c>
      <c r="T435" s="123">
        <f>SUM(T436:T451)</f>
        <v>0.15710000000000002</v>
      </c>
      <c r="U435" s="328"/>
      <c r="V435" s="1" t="str">
        <f t="shared" si="5"/>
        <v/>
      </c>
      <c r="AR435" s="118" t="s">
        <v>88</v>
      </c>
      <c r="AT435" s="125" t="s">
        <v>74</v>
      </c>
      <c r="AU435" s="125" t="s">
        <v>82</v>
      </c>
      <c r="AY435" s="118" t="s">
        <v>156</v>
      </c>
      <c r="BK435" s="126">
        <f>SUM(BK436:BK451)</f>
        <v>0</v>
      </c>
    </row>
    <row r="436" spans="2:65" s="1" customFormat="1" ht="16.5" customHeight="1" x14ac:dyDescent="0.2">
      <c r="B436" s="33"/>
      <c r="C436" s="129" t="s">
        <v>619</v>
      </c>
      <c r="D436" s="129" t="s">
        <v>159</v>
      </c>
      <c r="E436" s="130" t="s">
        <v>620</v>
      </c>
      <c r="F436" s="131" t="s">
        <v>621</v>
      </c>
      <c r="G436" s="132" t="s">
        <v>380</v>
      </c>
      <c r="H436" s="133">
        <v>1</v>
      </c>
      <c r="I436" s="134"/>
      <c r="J436" s="135">
        <f>ROUND(I436*H436,2)</f>
        <v>0</v>
      </c>
      <c r="K436" s="131" t="s">
        <v>163</v>
      </c>
      <c r="L436" s="33"/>
      <c r="M436" s="136" t="s">
        <v>19</v>
      </c>
      <c r="N436" s="137" t="s">
        <v>47</v>
      </c>
      <c r="P436" s="138">
        <f>O436*H436</f>
        <v>0</v>
      </c>
      <c r="Q436" s="138">
        <v>0</v>
      </c>
      <c r="R436" s="138">
        <f>Q436*H436</f>
        <v>0</v>
      </c>
      <c r="S436" s="138">
        <v>1.933E-2</v>
      </c>
      <c r="T436" s="138">
        <f>S436*H436</f>
        <v>1.933E-2</v>
      </c>
      <c r="U436" s="329" t="s">
        <v>19</v>
      </c>
      <c r="V436" s="1" t="str">
        <f t="shared" si="5"/>
        <v/>
      </c>
      <c r="AR436" s="140" t="s">
        <v>262</v>
      </c>
      <c r="AT436" s="140" t="s">
        <v>159</v>
      </c>
      <c r="AU436" s="140" t="s">
        <v>88</v>
      </c>
      <c r="AY436" s="18" t="s">
        <v>156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8" t="s">
        <v>88</v>
      </c>
      <c r="BK436" s="141">
        <f>ROUND(I436*H436,2)</f>
        <v>0</v>
      </c>
      <c r="BL436" s="18" t="s">
        <v>262</v>
      </c>
      <c r="BM436" s="140" t="s">
        <v>622</v>
      </c>
    </row>
    <row r="437" spans="2:65" s="1" customFormat="1" ht="11.25" x14ac:dyDescent="0.2">
      <c r="B437" s="33"/>
      <c r="D437" s="142" t="s">
        <v>166</v>
      </c>
      <c r="F437" s="143" t="s">
        <v>623</v>
      </c>
      <c r="I437" s="144"/>
      <c r="L437" s="33"/>
      <c r="M437" s="145"/>
      <c r="U437" s="330"/>
      <c r="V437" s="1" t="str">
        <f t="shared" si="5"/>
        <v/>
      </c>
      <c r="AT437" s="18" t="s">
        <v>166</v>
      </c>
      <c r="AU437" s="18" t="s">
        <v>88</v>
      </c>
    </row>
    <row r="438" spans="2:65" s="1" customFormat="1" ht="16.5" customHeight="1" x14ac:dyDescent="0.2">
      <c r="B438" s="33"/>
      <c r="C438" s="129" t="s">
        <v>624</v>
      </c>
      <c r="D438" s="129" t="s">
        <v>159</v>
      </c>
      <c r="E438" s="130" t="s">
        <v>625</v>
      </c>
      <c r="F438" s="131" t="s">
        <v>626</v>
      </c>
      <c r="G438" s="132" t="s">
        <v>380</v>
      </c>
      <c r="H438" s="133">
        <v>1</v>
      </c>
      <c r="I438" s="134"/>
      <c r="J438" s="135">
        <f>ROUND(I438*H438,2)</f>
        <v>0</v>
      </c>
      <c r="K438" s="131" t="s">
        <v>163</v>
      </c>
      <c r="L438" s="33"/>
      <c r="M438" s="136" t="s">
        <v>19</v>
      </c>
      <c r="N438" s="137" t="s">
        <v>47</v>
      </c>
      <c r="P438" s="138">
        <f>O438*H438</f>
        <v>0</v>
      </c>
      <c r="Q438" s="138">
        <v>0</v>
      </c>
      <c r="R438" s="138">
        <f>Q438*H438</f>
        <v>0</v>
      </c>
      <c r="S438" s="138">
        <v>1.9460000000000002E-2</v>
      </c>
      <c r="T438" s="138">
        <f>S438*H438</f>
        <v>1.9460000000000002E-2</v>
      </c>
      <c r="U438" s="329" t="s">
        <v>19</v>
      </c>
      <c r="V438" s="1" t="str">
        <f t="shared" si="5"/>
        <v/>
      </c>
      <c r="AR438" s="140" t="s">
        <v>262</v>
      </c>
      <c r="AT438" s="140" t="s">
        <v>159</v>
      </c>
      <c r="AU438" s="140" t="s">
        <v>88</v>
      </c>
      <c r="AY438" s="18" t="s">
        <v>156</v>
      </c>
      <c r="BE438" s="141">
        <f>IF(N438="základní",J438,0)</f>
        <v>0</v>
      </c>
      <c r="BF438" s="141">
        <f>IF(N438="snížená",J438,0)</f>
        <v>0</v>
      </c>
      <c r="BG438" s="141">
        <f>IF(N438="zákl. přenesená",J438,0)</f>
        <v>0</v>
      </c>
      <c r="BH438" s="141">
        <f>IF(N438="sníž. přenesená",J438,0)</f>
        <v>0</v>
      </c>
      <c r="BI438" s="141">
        <f>IF(N438="nulová",J438,0)</f>
        <v>0</v>
      </c>
      <c r="BJ438" s="18" t="s">
        <v>88</v>
      </c>
      <c r="BK438" s="141">
        <f>ROUND(I438*H438,2)</f>
        <v>0</v>
      </c>
      <c r="BL438" s="18" t="s">
        <v>262</v>
      </c>
      <c r="BM438" s="140" t="s">
        <v>627</v>
      </c>
    </row>
    <row r="439" spans="2:65" s="1" customFormat="1" ht="11.25" x14ac:dyDescent="0.2">
      <c r="B439" s="33"/>
      <c r="D439" s="142" t="s">
        <v>166</v>
      </c>
      <c r="F439" s="143" t="s">
        <v>628</v>
      </c>
      <c r="I439" s="144"/>
      <c r="L439" s="33"/>
      <c r="M439" s="145"/>
      <c r="U439" s="330"/>
      <c r="V439" s="1" t="str">
        <f t="shared" si="5"/>
        <v/>
      </c>
      <c r="AT439" s="18" t="s">
        <v>166</v>
      </c>
      <c r="AU439" s="18" t="s">
        <v>88</v>
      </c>
    </row>
    <row r="440" spans="2:65" s="1" customFormat="1" ht="16.5" customHeight="1" x14ac:dyDescent="0.2">
      <c r="B440" s="33"/>
      <c r="C440" s="129" t="s">
        <v>629</v>
      </c>
      <c r="D440" s="129" t="s">
        <v>159</v>
      </c>
      <c r="E440" s="130" t="s">
        <v>630</v>
      </c>
      <c r="F440" s="131" t="s">
        <v>631</v>
      </c>
      <c r="G440" s="132" t="s">
        <v>380</v>
      </c>
      <c r="H440" s="133">
        <v>1</v>
      </c>
      <c r="I440" s="134"/>
      <c r="J440" s="135">
        <f>ROUND(I440*H440,2)</f>
        <v>0</v>
      </c>
      <c r="K440" s="131" t="s">
        <v>19</v>
      </c>
      <c r="L440" s="33"/>
      <c r="M440" s="136" t="s">
        <v>19</v>
      </c>
      <c r="N440" s="137" t="s">
        <v>47</v>
      </c>
      <c r="P440" s="138">
        <f>O440*H440</f>
        <v>0</v>
      </c>
      <c r="Q440" s="138">
        <v>0</v>
      </c>
      <c r="R440" s="138">
        <f>Q440*H440</f>
        <v>0</v>
      </c>
      <c r="S440" s="138">
        <v>2.2499999999999999E-2</v>
      </c>
      <c r="T440" s="138">
        <f>S440*H440</f>
        <v>2.2499999999999999E-2</v>
      </c>
      <c r="U440" s="329" t="s">
        <v>19</v>
      </c>
      <c r="V440" s="1" t="str">
        <f t="shared" si="5"/>
        <v/>
      </c>
      <c r="AR440" s="140" t="s">
        <v>262</v>
      </c>
      <c r="AT440" s="140" t="s">
        <v>159</v>
      </c>
      <c r="AU440" s="140" t="s">
        <v>88</v>
      </c>
      <c r="AY440" s="18" t="s">
        <v>156</v>
      </c>
      <c r="BE440" s="141">
        <f>IF(N440="základní",J440,0)</f>
        <v>0</v>
      </c>
      <c r="BF440" s="141">
        <f>IF(N440="snížená",J440,0)</f>
        <v>0</v>
      </c>
      <c r="BG440" s="141">
        <f>IF(N440="zákl. přenesená",J440,0)</f>
        <v>0</v>
      </c>
      <c r="BH440" s="141">
        <f>IF(N440="sníž. přenesená",J440,0)</f>
        <v>0</v>
      </c>
      <c r="BI440" s="141">
        <f>IF(N440="nulová",J440,0)</f>
        <v>0</v>
      </c>
      <c r="BJ440" s="18" t="s">
        <v>88</v>
      </c>
      <c r="BK440" s="141">
        <f>ROUND(I440*H440,2)</f>
        <v>0</v>
      </c>
      <c r="BL440" s="18" t="s">
        <v>262</v>
      </c>
      <c r="BM440" s="140" t="s">
        <v>632</v>
      </c>
    </row>
    <row r="441" spans="2:65" s="1" customFormat="1" ht="16.5" customHeight="1" x14ac:dyDescent="0.2">
      <c r="B441" s="33"/>
      <c r="C441" s="129" t="s">
        <v>633</v>
      </c>
      <c r="D441" s="129" t="s">
        <v>159</v>
      </c>
      <c r="E441" s="130" t="s">
        <v>634</v>
      </c>
      <c r="F441" s="131" t="s">
        <v>635</v>
      </c>
      <c r="G441" s="132" t="s">
        <v>380</v>
      </c>
      <c r="H441" s="133">
        <v>1</v>
      </c>
      <c r="I441" s="134"/>
      <c r="J441" s="135">
        <f>ROUND(I441*H441,2)</f>
        <v>0</v>
      </c>
      <c r="K441" s="131" t="s">
        <v>163</v>
      </c>
      <c r="L441" s="33"/>
      <c r="M441" s="136" t="s">
        <v>19</v>
      </c>
      <c r="N441" s="137" t="s">
        <v>47</v>
      </c>
      <c r="P441" s="138">
        <f>O441*H441</f>
        <v>0</v>
      </c>
      <c r="Q441" s="138">
        <v>0</v>
      </c>
      <c r="R441" s="138">
        <f>Q441*H441</f>
        <v>0</v>
      </c>
      <c r="S441" s="138">
        <v>9.1999999999999998E-3</v>
      </c>
      <c r="T441" s="138">
        <f>S441*H441</f>
        <v>9.1999999999999998E-3</v>
      </c>
      <c r="U441" s="329" t="s">
        <v>19</v>
      </c>
      <c r="V441" s="1" t="str">
        <f t="shared" si="5"/>
        <v/>
      </c>
      <c r="AR441" s="140" t="s">
        <v>262</v>
      </c>
      <c r="AT441" s="140" t="s">
        <v>159</v>
      </c>
      <c r="AU441" s="140" t="s">
        <v>88</v>
      </c>
      <c r="AY441" s="18" t="s">
        <v>156</v>
      </c>
      <c r="BE441" s="141">
        <f>IF(N441="základní",J441,0)</f>
        <v>0</v>
      </c>
      <c r="BF441" s="141">
        <f>IF(N441="snížená",J441,0)</f>
        <v>0</v>
      </c>
      <c r="BG441" s="141">
        <f>IF(N441="zákl. přenesená",J441,0)</f>
        <v>0</v>
      </c>
      <c r="BH441" s="141">
        <f>IF(N441="sníž. přenesená",J441,0)</f>
        <v>0</v>
      </c>
      <c r="BI441" s="141">
        <f>IF(N441="nulová",J441,0)</f>
        <v>0</v>
      </c>
      <c r="BJ441" s="18" t="s">
        <v>88</v>
      </c>
      <c r="BK441" s="141">
        <f>ROUND(I441*H441,2)</f>
        <v>0</v>
      </c>
      <c r="BL441" s="18" t="s">
        <v>262</v>
      </c>
      <c r="BM441" s="140" t="s">
        <v>636</v>
      </c>
    </row>
    <row r="442" spans="2:65" s="1" customFormat="1" ht="11.25" x14ac:dyDescent="0.2">
      <c r="B442" s="33"/>
      <c r="D442" s="142" t="s">
        <v>166</v>
      </c>
      <c r="F442" s="143" t="s">
        <v>637</v>
      </c>
      <c r="I442" s="144"/>
      <c r="L442" s="33"/>
      <c r="M442" s="145"/>
      <c r="U442" s="330"/>
      <c r="V442" s="1" t="str">
        <f t="shared" si="5"/>
        <v/>
      </c>
      <c r="AT442" s="18" t="s">
        <v>166</v>
      </c>
      <c r="AU442" s="18" t="s">
        <v>88</v>
      </c>
    </row>
    <row r="443" spans="2:65" s="1" customFormat="1" ht="16.5" customHeight="1" x14ac:dyDescent="0.2">
      <c r="B443" s="33"/>
      <c r="C443" s="129" t="s">
        <v>638</v>
      </c>
      <c r="D443" s="129" t="s">
        <v>159</v>
      </c>
      <c r="E443" s="130" t="s">
        <v>639</v>
      </c>
      <c r="F443" s="131" t="s">
        <v>640</v>
      </c>
      <c r="G443" s="132" t="s">
        <v>380</v>
      </c>
      <c r="H443" s="133">
        <v>3</v>
      </c>
      <c r="I443" s="134"/>
      <c r="J443" s="135">
        <f>ROUND(I443*H443,2)</f>
        <v>0</v>
      </c>
      <c r="K443" s="131" t="s">
        <v>163</v>
      </c>
      <c r="L443" s="33"/>
      <c r="M443" s="136" t="s">
        <v>19</v>
      </c>
      <c r="N443" s="137" t="s">
        <v>47</v>
      </c>
      <c r="P443" s="138">
        <f>O443*H443</f>
        <v>0</v>
      </c>
      <c r="Q443" s="138">
        <v>0</v>
      </c>
      <c r="R443" s="138">
        <f>Q443*H443</f>
        <v>0</v>
      </c>
      <c r="S443" s="138">
        <v>1.56E-3</v>
      </c>
      <c r="T443" s="138">
        <f>S443*H443</f>
        <v>4.6800000000000001E-3</v>
      </c>
      <c r="U443" s="329" t="s">
        <v>19</v>
      </c>
      <c r="V443" s="1" t="str">
        <f t="shared" si="5"/>
        <v/>
      </c>
      <c r="AR443" s="140" t="s">
        <v>262</v>
      </c>
      <c r="AT443" s="140" t="s">
        <v>159</v>
      </c>
      <c r="AU443" s="140" t="s">
        <v>88</v>
      </c>
      <c r="AY443" s="18" t="s">
        <v>156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8" t="s">
        <v>88</v>
      </c>
      <c r="BK443" s="141">
        <f>ROUND(I443*H443,2)</f>
        <v>0</v>
      </c>
      <c r="BL443" s="18" t="s">
        <v>262</v>
      </c>
      <c r="BM443" s="140" t="s">
        <v>641</v>
      </c>
    </row>
    <row r="444" spans="2:65" s="1" customFormat="1" ht="11.25" x14ac:dyDescent="0.2">
      <c r="B444" s="33"/>
      <c r="D444" s="142" t="s">
        <v>166</v>
      </c>
      <c r="F444" s="143" t="s">
        <v>642</v>
      </c>
      <c r="I444" s="144"/>
      <c r="L444" s="33"/>
      <c r="M444" s="145"/>
      <c r="U444" s="330"/>
      <c r="V444" s="1" t="str">
        <f t="shared" si="5"/>
        <v/>
      </c>
      <c r="AT444" s="18" t="s">
        <v>166</v>
      </c>
      <c r="AU444" s="18" t="s">
        <v>88</v>
      </c>
    </row>
    <row r="445" spans="2:65" s="12" customFormat="1" ht="11.25" x14ac:dyDescent="0.2">
      <c r="B445" s="146"/>
      <c r="D445" s="147" t="s">
        <v>168</v>
      </c>
      <c r="E445" s="148" t="s">
        <v>19</v>
      </c>
      <c r="F445" s="149" t="s">
        <v>643</v>
      </c>
      <c r="H445" s="150">
        <v>1</v>
      </c>
      <c r="I445" s="151"/>
      <c r="L445" s="146"/>
      <c r="M445" s="152"/>
      <c r="U445" s="331"/>
      <c r="V445" s="1" t="str">
        <f t="shared" si="5"/>
        <v/>
      </c>
      <c r="AT445" s="148" t="s">
        <v>168</v>
      </c>
      <c r="AU445" s="148" t="s">
        <v>88</v>
      </c>
      <c r="AV445" s="12" t="s">
        <v>88</v>
      </c>
      <c r="AW445" s="12" t="s">
        <v>36</v>
      </c>
      <c r="AX445" s="12" t="s">
        <v>75</v>
      </c>
      <c r="AY445" s="148" t="s">
        <v>156</v>
      </c>
    </row>
    <row r="446" spans="2:65" s="12" customFormat="1" ht="11.25" x14ac:dyDescent="0.2">
      <c r="B446" s="146"/>
      <c r="D446" s="147" t="s">
        <v>168</v>
      </c>
      <c r="E446" s="148" t="s">
        <v>19</v>
      </c>
      <c r="F446" s="149" t="s">
        <v>644</v>
      </c>
      <c r="H446" s="150">
        <v>1</v>
      </c>
      <c r="I446" s="151"/>
      <c r="L446" s="146"/>
      <c r="M446" s="152"/>
      <c r="U446" s="331"/>
      <c r="V446" s="1" t="str">
        <f t="shared" si="5"/>
        <v/>
      </c>
      <c r="AT446" s="148" t="s">
        <v>168</v>
      </c>
      <c r="AU446" s="148" t="s">
        <v>88</v>
      </c>
      <c r="AV446" s="12" t="s">
        <v>88</v>
      </c>
      <c r="AW446" s="12" t="s">
        <v>36</v>
      </c>
      <c r="AX446" s="12" t="s">
        <v>75</v>
      </c>
      <c r="AY446" s="148" t="s">
        <v>156</v>
      </c>
    </row>
    <row r="447" spans="2:65" s="12" customFormat="1" ht="11.25" x14ac:dyDescent="0.2">
      <c r="B447" s="146"/>
      <c r="D447" s="147" t="s">
        <v>168</v>
      </c>
      <c r="E447" s="148" t="s">
        <v>19</v>
      </c>
      <c r="F447" s="149" t="s">
        <v>645</v>
      </c>
      <c r="H447" s="150">
        <v>1</v>
      </c>
      <c r="I447" s="151"/>
      <c r="L447" s="146"/>
      <c r="M447" s="152"/>
      <c r="U447" s="331"/>
      <c r="V447" s="1" t="str">
        <f t="shared" si="5"/>
        <v/>
      </c>
      <c r="AT447" s="148" t="s">
        <v>168</v>
      </c>
      <c r="AU447" s="148" t="s">
        <v>88</v>
      </c>
      <c r="AV447" s="12" t="s">
        <v>88</v>
      </c>
      <c r="AW447" s="12" t="s">
        <v>36</v>
      </c>
      <c r="AX447" s="12" t="s">
        <v>75</v>
      </c>
      <c r="AY447" s="148" t="s">
        <v>156</v>
      </c>
    </row>
    <row r="448" spans="2:65" s="13" customFormat="1" ht="11.25" x14ac:dyDescent="0.2">
      <c r="B448" s="153"/>
      <c r="D448" s="147" t="s">
        <v>168</v>
      </c>
      <c r="E448" s="154" t="s">
        <v>19</v>
      </c>
      <c r="F448" s="155" t="s">
        <v>170</v>
      </c>
      <c r="H448" s="156">
        <v>3</v>
      </c>
      <c r="I448" s="157"/>
      <c r="L448" s="153"/>
      <c r="M448" s="158"/>
      <c r="U448" s="332"/>
      <c r="V448" s="1" t="str">
        <f t="shared" si="5"/>
        <v/>
      </c>
      <c r="AT448" s="154" t="s">
        <v>168</v>
      </c>
      <c r="AU448" s="154" t="s">
        <v>88</v>
      </c>
      <c r="AV448" s="13" t="s">
        <v>164</v>
      </c>
      <c r="AW448" s="13" t="s">
        <v>36</v>
      </c>
      <c r="AX448" s="13" t="s">
        <v>82</v>
      </c>
      <c r="AY448" s="154" t="s">
        <v>156</v>
      </c>
    </row>
    <row r="449" spans="2:65" s="1" customFormat="1" ht="16.5" customHeight="1" x14ac:dyDescent="0.2">
      <c r="B449" s="33"/>
      <c r="C449" s="129" t="s">
        <v>646</v>
      </c>
      <c r="D449" s="129" t="s">
        <v>159</v>
      </c>
      <c r="E449" s="130" t="s">
        <v>647</v>
      </c>
      <c r="F449" s="131" t="s">
        <v>648</v>
      </c>
      <c r="G449" s="132" t="s">
        <v>380</v>
      </c>
      <c r="H449" s="133">
        <v>1</v>
      </c>
      <c r="I449" s="134"/>
      <c r="J449" s="135">
        <f>ROUND(I449*H449,2)</f>
        <v>0</v>
      </c>
      <c r="K449" s="131" t="s">
        <v>163</v>
      </c>
      <c r="L449" s="33"/>
      <c r="M449" s="136" t="s">
        <v>19</v>
      </c>
      <c r="N449" s="137" t="s">
        <v>47</v>
      </c>
      <c r="P449" s="138">
        <f>O449*H449</f>
        <v>0</v>
      </c>
      <c r="Q449" s="138">
        <v>0</v>
      </c>
      <c r="R449" s="138">
        <f>Q449*H449</f>
        <v>0</v>
      </c>
      <c r="S449" s="138">
        <v>6.7000000000000004E-2</v>
      </c>
      <c r="T449" s="138">
        <f>S449*H449</f>
        <v>6.7000000000000004E-2</v>
      </c>
      <c r="U449" s="329" t="s">
        <v>19</v>
      </c>
      <c r="V449" s="1" t="str">
        <f t="shared" si="5"/>
        <v/>
      </c>
      <c r="AR449" s="140" t="s">
        <v>262</v>
      </c>
      <c r="AT449" s="140" t="s">
        <v>159</v>
      </c>
      <c r="AU449" s="140" t="s">
        <v>88</v>
      </c>
      <c r="AY449" s="18" t="s">
        <v>156</v>
      </c>
      <c r="BE449" s="141">
        <f>IF(N449="základní",J449,0)</f>
        <v>0</v>
      </c>
      <c r="BF449" s="141">
        <f>IF(N449="snížená",J449,0)</f>
        <v>0</v>
      </c>
      <c r="BG449" s="141">
        <f>IF(N449="zákl. přenesená",J449,0)</f>
        <v>0</v>
      </c>
      <c r="BH449" s="141">
        <f>IF(N449="sníž. přenesená",J449,0)</f>
        <v>0</v>
      </c>
      <c r="BI449" s="141">
        <f>IF(N449="nulová",J449,0)</f>
        <v>0</v>
      </c>
      <c r="BJ449" s="18" t="s">
        <v>88</v>
      </c>
      <c r="BK449" s="141">
        <f>ROUND(I449*H449,2)</f>
        <v>0</v>
      </c>
      <c r="BL449" s="18" t="s">
        <v>262</v>
      </c>
      <c r="BM449" s="140" t="s">
        <v>649</v>
      </c>
    </row>
    <row r="450" spans="2:65" s="1" customFormat="1" ht="11.25" x14ac:dyDescent="0.2">
      <c r="B450" s="33"/>
      <c r="D450" s="142" t="s">
        <v>166</v>
      </c>
      <c r="F450" s="143" t="s">
        <v>650</v>
      </c>
      <c r="I450" s="144"/>
      <c r="L450" s="33"/>
      <c r="M450" s="145"/>
      <c r="U450" s="330"/>
      <c r="V450" s="1" t="str">
        <f t="shared" si="5"/>
        <v/>
      </c>
      <c r="AT450" s="18" t="s">
        <v>166</v>
      </c>
      <c r="AU450" s="18" t="s">
        <v>88</v>
      </c>
    </row>
    <row r="451" spans="2:65" s="1" customFormat="1" ht="16.5" customHeight="1" x14ac:dyDescent="0.2">
      <c r="B451" s="33"/>
      <c r="C451" s="129" t="s">
        <v>651</v>
      </c>
      <c r="D451" s="129" t="s">
        <v>159</v>
      </c>
      <c r="E451" s="130" t="s">
        <v>652</v>
      </c>
      <c r="F451" s="131" t="s">
        <v>653</v>
      </c>
      <c r="G451" s="132" t="s">
        <v>380</v>
      </c>
      <c r="H451" s="133">
        <v>1</v>
      </c>
      <c r="I451" s="134"/>
      <c r="J451" s="135">
        <f>ROUND(I451*H451,2)</f>
        <v>0</v>
      </c>
      <c r="K451" s="131" t="s">
        <v>19</v>
      </c>
      <c r="L451" s="33"/>
      <c r="M451" s="136" t="s">
        <v>19</v>
      </c>
      <c r="N451" s="137" t="s">
        <v>47</v>
      </c>
      <c r="P451" s="138">
        <f>O451*H451</f>
        <v>0</v>
      </c>
      <c r="Q451" s="138">
        <v>0</v>
      </c>
      <c r="R451" s="138">
        <f>Q451*H451</f>
        <v>0</v>
      </c>
      <c r="S451" s="138">
        <v>1.4930000000000001E-2</v>
      </c>
      <c r="T451" s="138">
        <f>S451*H451</f>
        <v>1.4930000000000001E-2</v>
      </c>
      <c r="U451" s="329" t="s">
        <v>19</v>
      </c>
      <c r="V451" s="1" t="str">
        <f t="shared" si="5"/>
        <v/>
      </c>
      <c r="AR451" s="140" t="s">
        <v>262</v>
      </c>
      <c r="AT451" s="140" t="s">
        <v>159</v>
      </c>
      <c r="AU451" s="140" t="s">
        <v>88</v>
      </c>
      <c r="AY451" s="18" t="s">
        <v>156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88</v>
      </c>
      <c r="BK451" s="141">
        <f>ROUND(I451*H451,2)</f>
        <v>0</v>
      </c>
      <c r="BL451" s="18" t="s">
        <v>262</v>
      </c>
      <c r="BM451" s="140" t="s">
        <v>654</v>
      </c>
    </row>
    <row r="452" spans="2:65" s="11" customFormat="1" ht="22.9" customHeight="1" x14ac:dyDescent="0.2">
      <c r="B452" s="117"/>
      <c r="D452" s="118" t="s">
        <v>74</v>
      </c>
      <c r="E452" s="127" t="s">
        <v>655</v>
      </c>
      <c r="F452" s="127" t="s">
        <v>656</v>
      </c>
      <c r="I452" s="120"/>
      <c r="J452" s="128">
        <f>BK452</f>
        <v>0</v>
      </c>
      <c r="L452" s="117"/>
      <c r="M452" s="122"/>
      <c r="P452" s="123">
        <f>P453</f>
        <v>0</v>
      </c>
      <c r="R452" s="123">
        <f>R453</f>
        <v>0</v>
      </c>
      <c r="T452" s="123">
        <f>T453</f>
        <v>2.1999999999999999E-2</v>
      </c>
      <c r="U452" s="328"/>
      <c r="V452" s="1" t="str">
        <f t="shared" si="5"/>
        <v/>
      </c>
      <c r="AR452" s="118" t="s">
        <v>88</v>
      </c>
      <c r="AT452" s="125" t="s">
        <v>74</v>
      </c>
      <c r="AU452" s="125" t="s">
        <v>82</v>
      </c>
      <c r="AY452" s="118" t="s">
        <v>156</v>
      </c>
      <c r="BK452" s="126">
        <f>BK453</f>
        <v>0</v>
      </c>
    </row>
    <row r="453" spans="2:65" s="1" customFormat="1" ht="16.5" customHeight="1" x14ac:dyDescent="0.2">
      <c r="B453" s="33"/>
      <c r="C453" s="129" t="s">
        <v>657</v>
      </c>
      <c r="D453" s="129" t="s">
        <v>159</v>
      </c>
      <c r="E453" s="130" t="s">
        <v>658</v>
      </c>
      <c r="F453" s="131" t="s">
        <v>659</v>
      </c>
      <c r="G453" s="132" t="s">
        <v>162</v>
      </c>
      <c r="H453" s="133">
        <v>1</v>
      </c>
      <c r="I453" s="134"/>
      <c r="J453" s="135">
        <f>ROUND(I453*H453,2)</f>
        <v>0</v>
      </c>
      <c r="K453" s="131" t="s">
        <v>19</v>
      </c>
      <c r="L453" s="33"/>
      <c r="M453" s="136" t="s">
        <v>19</v>
      </c>
      <c r="N453" s="137" t="s">
        <v>47</v>
      </c>
      <c r="P453" s="138">
        <f>O453*H453</f>
        <v>0</v>
      </c>
      <c r="Q453" s="138">
        <v>0</v>
      </c>
      <c r="R453" s="138">
        <f>Q453*H453</f>
        <v>0</v>
      </c>
      <c r="S453" s="138">
        <v>2.1999999999999999E-2</v>
      </c>
      <c r="T453" s="138">
        <f>S453*H453</f>
        <v>2.1999999999999999E-2</v>
      </c>
      <c r="U453" s="329" t="s">
        <v>19</v>
      </c>
      <c r="V453" s="1" t="str">
        <f t="shared" si="5"/>
        <v/>
      </c>
      <c r="AR453" s="140" t="s">
        <v>262</v>
      </c>
      <c r="AT453" s="140" t="s">
        <v>159</v>
      </c>
      <c r="AU453" s="140" t="s">
        <v>88</v>
      </c>
      <c r="AY453" s="18" t="s">
        <v>156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8" t="s">
        <v>88</v>
      </c>
      <c r="BK453" s="141">
        <f>ROUND(I453*H453,2)</f>
        <v>0</v>
      </c>
      <c r="BL453" s="18" t="s">
        <v>262</v>
      </c>
      <c r="BM453" s="140" t="s">
        <v>660</v>
      </c>
    </row>
    <row r="454" spans="2:65" s="11" customFormat="1" ht="22.9" customHeight="1" x14ac:dyDescent="0.2">
      <c r="B454" s="117"/>
      <c r="D454" s="118" t="s">
        <v>74</v>
      </c>
      <c r="E454" s="127" t="s">
        <v>661</v>
      </c>
      <c r="F454" s="127" t="s">
        <v>662</v>
      </c>
      <c r="I454" s="120"/>
      <c r="J454" s="128">
        <f>BK454</f>
        <v>0</v>
      </c>
      <c r="L454" s="117"/>
      <c r="M454" s="122"/>
      <c r="P454" s="123">
        <f>SUM(P455:P466)</f>
        <v>0</v>
      </c>
      <c r="R454" s="123">
        <f>SUM(R455:R466)</f>
        <v>0</v>
      </c>
      <c r="T454" s="123">
        <f>SUM(T455:T466)</f>
        <v>1.7719200000000002</v>
      </c>
      <c r="U454" s="328"/>
      <c r="V454" s="1" t="str">
        <f t="shared" si="5"/>
        <v/>
      </c>
      <c r="AR454" s="118" t="s">
        <v>88</v>
      </c>
      <c r="AT454" s="125" t="s">
        <v>74</v>
      </c>
      <c r="AU454" s="125" t="s">
        <v>82</v>
      </c>
      <c r="AY454" s="118" t="s">
        <v>156</v>
      </c>
      <c r="BK454" s="126">
        <f>SUM(BK455:BK466)</f>
        <v>0</v>
      </c>
    </row>
    <row r="455" spans="2:65" s="1" customFormat="1" ht="16.5" customHeight="1" x14ac:dyDescent="0.2">
      <c r="B455" s="33"/>
      <c r="C455" s="129" t="s">
        <v>663</v>
      </c>
      <c r="D455" s="129" t="s">
        <v>159</v>
      </c>
      <c r="E455" s="130" t="s">
        <v>664</v>
      </c>
      <c r="F455" s="131" t="s">
        <v>665</v>
      </c>
      <c r="G455" s="132" t="s">
        <v>178</v>
      </c>
      <c r="H455" s="133">
        <v>38.520000000000003</v>
      </c>
      <c r="I455" s="134"/>
      <c r="J455" s="135">
        <f>ROUND(I455*H455,2)</f>
        <v>0</v>
      </c>
      <c r="K455" s="131" t="s">
        <v>163</v>
      </c>
      <c r="L455" s="33"/>
      <c r="M455" s="136" t="s">
        <v>19</v>
      </c>
      <c r="N455" s="137" t="s">
        <v>47</v>
      </c>
      <c r="P455" s="138">
        <f>O455*H455</f>
        <v>0</v>
      </c>
      <c r="Q455" s="138">
        <v>0</v>
      </c>
      <c r="R455" s="138">
        <f>Q455*H455</f>
        <v>0</v>
      </c>
      <c r="S455" s="138">
        <v>0.03</v>
      </c>
      <c r="T455" s="138">
        <f>S455*H455</f>
        <v>1.1556</v>
      </c>
      <c r="U455" s="329" t="s">
        <v>19</v>
      </c>
      <c r="V455" s="1" t="str">
        <f t="shared" si="5"/>
        <v/>
      </c>
      <c r="AR455" s="140" t="s">
        <v>262</v>
      </c>
      <c r="AT455" s="140" t="s">
        <v>159</v>
      </c>
      <c r="AU455" s="140" t="s">
        <v>88</v>
      </c>
      <c r="AY455" s="18" t="s">
        <v>156</v>
      </c>
      <c r="BE455" s="141">
        <f>IF(N455="základní",J455,0)</f>
        <v>0</v>
      </c>
      <c r="BF455" s="141">
        <f>IF(N455="snížená",J455,0)</f>
        <v>0</v>
      </c>
      <c r="BG455" s="141">
        <f>IF(N455="zákl. přenesená",J455,0)</f>
        <v>0</v>
      </c>
      <c r="BH455" s="141">
        <f>IF(N455="sníž. přenesená",J455,0)</f>
        <v>0</v>
      </c>
      <c r="BI455" s="141">
        <f>IF(N455="nulová",J455,0)</f>
        <v>0</v>
      </c>
      <c r="BJ455" s="18" t="s">
        <v>88</v>
      </c>
      <c r="BK455" s="141">
        <f>ROUND(I455*H455,2)</f>
        <v>0</v>
      </c>
      <c r="BL455" s="18" t="s">
        <v>262</v>
      </c>
      <c r="BM455" s="140" t="s">
        <v>666</v>
      </c>
    </row>
    <row r="456" spans="2:65" s="1" customFormat="1" ht="11.25" x14ac:dyDescent="0.2">
      <c r="B456" s="33"/>
      <c r="D456" s="142" t="s">
        <v>166</v>
      </c>
      <c r="F456" s="143" t="s">
        <v>667</v>
      </c>
      <c r="I456" s="144"/>
      <c r="L456" s="33"/>
      <c r="M456" s="145"/>
      <c r="U456" s="330"/>
      <c r="V456" s="1" t="str">
        <f t="shared" si="5"/>
        <v/>
      </c>
      <c r="AT456" s="18" t="s">
        <v>166</v>
      </c>
      <c r="AU456" s="18" t="s">
        <v>88</v>
      </c>
    </row>
    <row r="457" spans="2:65" s="14" customFormat="1" ht="11.25" x14ac:dyDescent="0.2">
      <c r="B457" s="159"/>
      <c r="D457" s="147" t="s">
        <v>168</v>
      </c>
      <c r="E457" s="160" t="s">
        <v>19</v>
      </c>
      <c r="F457" s="161" t="s">
        <v>445</v>
      </c>
      <c r="H457" s="160" t="s">
        <v>19</v>
      </c>
      <c r="I457" s="162"/>
      <c r="L457" s="159"/>
      <c r="M457" s="163"/>
      <c r="U457" s="333"/>
      <c r="V457" s="1" t="str">
        <f t="shared" si="5"/>
        <v/>
      </c>
      <c r="AT457" s="160" t="s">
        <v>168</v>
      </c>
      <c r="AU457" s="160" t="s">
        <v>88</v>
      </c>
      <c r="AV457" s="14" t="s">
        <v>82</v>
      </c>
      <c r="AW457" s="14" t="s">
        <v>36</v>
      </c>
      <c r="AX457" s="14" t="s">
        <v>75</v>
      </c>
      <c r="AY457" s="160" t="s">
        <v>156</v>
      </c>
    </row>
    <row r="458" spans="2:65" s="12" customFormat="1" ht="11.25" x14ac:dyDescent="0.2">
      <c r="B458" s="146"/>
      <c r="D458" s="147" t="s">
        <v>168</v>
      </c>
      <c r="E458" s="148" t="s">
        <v>19</v>
      </c>
      <c r="F458" s="149" t="s">
        <v>668</v>
      </c>
      <c r="H458" s="150">
        <v>21.8</v>
      </c>
      <c r="I458" s="151"/>
      <c r="L458" s="146"/>
      <c r="M458" s="152"/>
      <c r="U458" s="331"/>
      <c r="V458" s="1" t="str">
        <f t="shared" si="5"/>
        <v/>
      </c>
      <c r="AT458" s="148" t="s">
        <v>168</v>
      </c>
      <c r="AU458" s="148" t="s">
        <v>88</v>
      </c>
      <c r="AV458" s="12" t="s">
        <v>88</v>
      </c>
      <c r="AW458" s="12" t="s">
        <v>36</v>
      </c>
      <c r="AX458" s="12" t="s">
        <v>75</v>
      </c>
      <c r="AY458" s="148" t="s">
        <v>156</v>
      </c>
    </row>
    <row r="459" spans="2:65" s="12" customFormat="1" ht="11.25" x14ac:dyDescent="0.2">
      <c r="B459" s="146"/>
      <c r="D459" s="147" t="s">
        <v>168</v>
      </c>
      <c r="E459" s="148" t="s">
        <v>19</v>
      </c>
      <c r="F459" s="149" t="s">
        <v>669</v>
      </c>
      <c r="H459" s="150">
        <v>16.72</v>
      </c>
      <c r="I459" s="151"/>
      <c r="L459" s="146"/>
      <c r="M459" s="152"/>
      <c r="U459" s="331"/>
      <c r="V459" s="1" t="str">
        <f t="shared" si="5"/>
        <v/>
      </c>
      <c r="AT459" s="148" t="s">
        <v>168</v>
      </c>
      <c r="AU459" s="148" t="s">
        <v>88</v>
      </c>
      <c r="AV459" s="12" t="s">
        <v>88</v>
      </c>
      <c r="AW459" s="12" t="s">
        <v>36</v>
      </c>
      <c r="AX459" s="12" t="s">
        <v>75</v>
      </c>
      <c r="AY459" s="148" t="s">
        <v>156</v>
      </c>
    </row>
    <row r="460" spans="2:65" s="13" customFormat="1" ht="11.25" x14ac:dyDescent="0.2">
      <c r="B460" s="153"/>
      <c r="D460" s="147" t="s">
        <v>168</v>
      </c>
      <c r="E460" s="154" t="s">
        <v>19</v>
      </c>
      <c r="F460" s="155" t="s">
        <v>170</v>
      </c>
      <c r="H460" s="156">
        <v>38.519999999999996</v>
      </c>
      <c r="I460" s="157"/>
      <c r="L460" s="153"/>
      <c r="M460" s="158"/>
      <c r="U460" s="332"/>
      <c r="V460" s="1" t="str">
        <f t="shared" si="5"/>
        <v/>
      </c>
      <c r="AT460" s="154" t="s">
        <v>168</v>
      </c>
      <c r="AU460" s="154" t="s">
        <v>88</v>
      </c>
      <c r="AV460" s="13" t="s">
        <v>164</v>
      </c>
      <c r="AW460" s="13" t="s">
        <v>36</v>
      </c>
      <c r="AX460" s="13" t="s">
        <v>82</v>
      </c>
      <c r="AY460" s="154" t="s">
        <v>156</v>
      </c>
    </row>
    <row r="461" spans="2:65" s="1" customFormat="1" ht="16.5" customHeight="1" x14ac:dyDescent="0.2">
      <c r="B461" s="33"/>
      <c r="C461" s="129" t="s">
        <v>670</v>
      </c>
      <c r="D461" s="129" t="s">
        <v>159</v>
      </c>
      <c r="E461" s="130" t="s">
        <v>671</v>
      </c>
      <c r="F461" s="131" t="s">
        <v>672</v>
      </c>
      <c r="G461" s="132" t="s">
        <v>178</v>
      </c>
      <c r="H461" s="133">
        <v>38.520000000000003</v>
      </c>
      <c r="I461" s="134"/>
      <c r="J461" s="135">
        <f>ROUND(I461*H461,2)</f>
        <v>0</v>
      </c>
      <c r="K461" s="131" t="s">
        <v>163</v>
      </c>
      <c r="L461" s="33"/>
      <c r="M461" s="136" t="s">
        <v>19</v>
      </c>
      <c r="N461" s="137" t="s">
        <v>47</v>
      </c>
      <c r="P461" s="138">
        <f>O461*H461</f>
        <v>0</v>
      </c>
      <c r="Q461" s="138">
        <v>0</v>
      </c>
      <c r="R461" s="138">
        <f>Q461*H461</f>
        <v>0</v>
      </c>
      <c r="S461" s="138">
        <v>1.6E-2</v>
      </c>
      <c r="T461" s="138">
        <f>S461*H461</f>
        <v>0.61632000000000009</v>
      </c>
      <c r="U461" s="329" t="s">
        <v>19</v>
      </c>
      <c r="V461" s="1" t="str">
        <f t="shared" si="5"/>
        <v/>
      </c>
      <c r="AR461" s="140" t="s">
        <v>262</v>
      </c>
      <c r="AT461" s="140" t="s">
        <v>159</v>
      </c>
      <c r="AU461" s="140" t="s">
        <v>88</v>
      </c>
      <c r="AY461" s="18" t="s">
        <v>156</v>
      </c>
      <c r="BE461" s="141">
        <f>IF(N461="základní",J461,0)</f>
        <v>0</v>
      </c>
      <c r="BF461" s="141">
        <f>IF(N461="snížená",J461,0)</f>
        <v>0</v>
      </c>
      <c r="BG461" s="141">
        <f>IF(N461="zákl. přenesená",J461,0)</f>
        <v>0</v>
      </c>
      <c r="BH461" s="141">
        <f>IF(N461="sníž. přenesená",J461,0)</f>
        <v>0</v>
      </c>
      <c r="BI461" s="141">
        <f>IF(N461="nulová",J461,0)</f>
        <v>0</v>
      </c>
      <c r="BJ461" s="18" t="s">
        <v>88</v>
      </c>
      <c r="BK461" s="141">
        <f>ROUND(I461*H461,2)</f>
        <v>0</v>
      </c>
      <c r="BL461" s="18" t="s">
        <v>262</v>
      </c>
      <c r="BM461" s="140" t="s">
        <v>673</v>
      </c>
    </row>
    <row r="462" spans="2:65" s="1" customFormat="1" ht="11.25" x14ac:dyDescent="0.2">
      <c r="B462" s="33"/>
      <c r="D462" s="142" t="s">
        <v>166</v>
      </c>
      <c r="F462" s="143" t="s">
        <v>674</v>
      </c>
      <c r="I462" s="144"/>
      <c r="L462" s="33"/>
      <c r="M462" s="145"/>
      <c r="U462" s="330"/>
      <c r="V462" s="1" t="str">
        <f t="shared" si="5"/>
        <v/>
      </c>
      <c r="AT462" s="18" t="s">
        <v>166</v>
      </c>
      <c r="AU462" s="18" t="s">
        <v>88</v>
      </c>
    </row>
    <row r="463" spans="2:65" s="14" customFormat="1" ht="11.25" x14ac:dyDescent="0.2">
      <c r="B463" s="159"/>
      <c r="D463" s="147" t="s">
        <v>168</v>
      </c>
      <c r="E463" s="160" t="s">
        <v>19</v>
      </c>
      <c r="F463" s="161" t="s">
        <v>445</v>
      </c>
      <c r="H463" s="160" t="s">
        <v>19</v>
      </c>
      <c r="I463" s="162"/>
      <c r="L463" s="159"/>
      <c r="M463" s="163"/>
      <c r="U463" s="333"/>
      <c r="V463" s="1" t="str">
        <f t="shared" si="5"/>
        <v/>
      </c>
      <c r="AT463" s="160" t="s">
        <v>168</v>
      </c>
      <c r="AU463" s="160" t="s">
        <v>88</v>
      </c>
      <c r="AV463" s="14" t="s">
        <v>82</v>
      </c>
      <c r="AW463" s="14" t="s">
        <v>36</v>
      </c>
      <c r="AX463" s="14" t="s">
        <v>75</v>
      </c>
      <c r="AY463" s="160" t="s">
        <v>156</v>
      </c>
    </row>
    <row r="464" spans="2:65" s="12" customFormat="1" ht="11.25" x14ac:dyDescent="0.2">
      <c r="B464" s="146"/>
      <c r="D464" s="147" t="s">
        <v>168</v>
      </c>
      <c r="E464" s="148" t="s">
        <v>19</v>
      </c>
      <c r="F464" s="149" t="s">
        <v>668</v>
      </c>
      <c r="H464" s="150">
        <v>21.8</v>
      </c>
      <c r="I464" s="151"/>
      <c r="L464" s="146"/>
      <c r="M464" s="152"/>
      <c r="U464" s="331"/>
      <c r="V464" s="1" t="str">
        <f t="shared" si="5"/>
        <v/>
      </c>
      <c r="AT464" s="148" t="s">
        <v>168</v>
      </c>
      <c r="AU464" s="148" t="s">
        <v>88</v>
      </c>
      <c r="AV464" s="12" t="s">
        <v>88</v>
      </c>
      <c r="AW464" s="12" t="s">
        <v>36</v>
      </c>
      <c r="AX464" s="12" t="s">
        <v>75</v>
      </c>
      <c r="AY464" s="148" t="s">
        <v>156</v>
      </c>
    </row>
    <row r="465" spans="2:65" s="12" customFormat="1" ht="11.25" x14ac:dyDescent="0.2">
      <c r="B465" s="146"/>
      <c r="D465" s="147" t="s">
        <v>168</v>
      </c>
      <c r="E465" s="148" t="s">
        <v>19</v>
      </c>
      <c r="F465" s="149" t="s">
        <v>669</v>
      </c>
      <c r="H465" s="150">
        <v>16.72</v>
      </c>
      <c r="I465" s="151"/>
      <c r="L465" s="146"/>
      <c r="M465" s="152"/>
      <c r="U465" s="331"/>
      <c r="V465" s="1" t="str">
        <f t="shared" si="5"/>
        <v/>
      </c>
      <c r="AT465" s="148" t="s">
        <v>168</v>
      </c>
      <c r="AU465" s="148" t="s">
        <v>88</v>
      </c>
      <c r="AV465" s="12" t="s">
        <v>88</v>
      </c>
      <c r="AW465" s="12" t="s">
        <v>36</v>
      </c>
      <c r="AX465" s="12" t="s">
        <v>75</v>
      </c>
      <c r="AY465" s="148" t="s">
        <v>156</v>
      </c>
    </row>
    <row r="466" spans="2:65" s="13" customFormat="1" ht="11.25" x14ac:dyDescent="0.2">
      <c r="B466" s="153"/>
      <c r="D466" s="147" t="s">
        <v>168</v>
      </c>
      <c r="E466" s="154" t="s">
        <v>19</v>
      </c>
      <c r="F466" s="155" t="s">
        <v>170</v>
      </c>
      <c r="H466" s="156">
        <v>38.519999999999996</v>
      </c>
      <c r="I466" s="157"/>
      <c r="L466" s="153"/>
      <c r="M466" s="158"/>
      <c r="U466" s="332"/>
      <c r="V466" s="1" t="str">
        <f t="shared" si="5"/>
        <v/>
      </c>
      <c r="AT466" s="154" t="s">
        <v>168</v>
      </c>
      <c r="AU466" s="154" t="s">
        <v>88</v>
      </c>
      <c r="AV466" s="13" t="s">
        <v>164</v>
      </c>
      <c r="AW466" s="13" t="s">
        <v>36</v>
      </c>
      <c r="AX466" s="13" t="s">
        <v>82</v>
      </c>
      <c r="AY466" s="154" t="s">
        <v>156</v>
      </c>
    </row>
    <row r="467" spans="2:65" s="11" customFormat="1" ht="22.9" customHeight="1" x14ac:dyDescent="0.2">
      <c r="B467" s="117"/>
      <c r="D467" s="118" t="s">
        <v>74</v>
      </c>
      <c r="E467" s="127" t="s">
        <v>675</v>
      </c>
      <c r="F467" s="127" t="s">
        <v>676</v>
      </c>
      <c r="I467" s="120"/>
      <c r="J467" s="128">
        <f>BK467</f>
        <v>0</v>
      </c>
      <c r="L467" s="117"/>
      <c r="M467" s="122"/>
      <c r="P467" s="123">
        <f>SUM(P468:P535)</f>
        <v>0</v>
      </c>
      <c r="R467" s="123">
        <f>SUM(R468:R535)</f>
        <v>3.2214211200000005</v>
      </c>
      <c r="T467" s="123">
        <f>SUM(T468:T535)</f>
        <v>3.4375000000000003E-2</v>
      </c>
      <c r="U467" s="328"/>
      <c r="V467" s="1" t="str">
        <f t="shared" si="5"/>
        <v/>
      </c>
      <c r="AR467" s="118" t="s">
        <v>88</v>
      </c>
      <c r="AT467" s="125" t="s">
        <v>74</v>
      </c>
      <c r="AU467" s="125" t="s">
        <v>82</v>
      </c>
      <c r="AY467" s="118" t="s">
        <v>156</v>
      </c>
      <c r="BK467" s="126">
        <f>SUM(BK468:BK535)</f>
        <v>0</v>
      </c>
    </row>
    <row r="468" spans="2:65" s="1" customFormat="1" ht="16.5" customHeight="1" x14ac:dyDescent="0.2">
      <c r="B468" s="33"/>
      <c r="C468" s="129" t="s">
        <v>677</v>
      </c>
      <c r="D468" s="129" t="s">
        <v>159</v>
      </c>
      <c r="E468" s="130" t="s">
        <v>678</v>
      </c>
      <c r="F468" s="131" t="s">
        <v>679</v>
      </c>
      <c r="G468" s="132" t="s">
        <v>178</v>
      </c>
      <c r="H468" s="133">
        <v>1.26</v>
      </c>
      <c r="I468" s="134"/>
      <c r="J468" s="135">
        <f>ROUND(I468*H468,2)</f>
        <v>0</v>
      </c>
      <c r="K468" s="131" t="s">
        <v>19</v>
      </c>
      <c r="L468" s="33"/>
      <c r="M468" s="136" t="s">
        <v>19</v>
      </c>
      <c r="N468" s="137" t="s">
        <v>47</v>
      </c>
      <c r="P468" s="138">
        <f>O468*H468</f>
        <v>0</v>
      </c>
      <c r="Q468" s="138">
        <v>0</v>
      </c>
      <c r="R468" s="138">
        <f>Q468*H468</f>
        <v>0</v>
      </c>
      <c r="S468" s="138">
        <v>1.7250000000000001E-2</v>
      </c>
      <c r="T468" s="138">
        <f>S468*H468</f>
        <v>2.1735000000000001E-2</v>
      </c>
      <c r="U468" s="329" t="s">
        <v>19</v>
      </c>
      <c r="V468" s="1" t="str">
        <f t="shared" si="5"/>
        <v/>
      </c>
      <c r="AR468" s="140" t="s">
        <v>262</v>
      </c>
      <c r="AT468" s="140" t="s">
        <v>159</v>
      </c>
      <c r="AU468" s="140" t="s">
        <v>88</v>
      </c>
      <c r="AY468" s="18" t="s">
        <v>156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8" t="s">
        <v>88</v>
      </c>
      <c r="BK468" s="141">
        <f>ROUND(I468*H468,2)</f>
        <v>0</v>
      </c>
      <c r="BL468" s="18" t="s">
        <v>262</v>
      </c>
      <c r="BM468" s="140" t="s">
        <v>680</v>
      </c>
    </row>
    <row r="469" spans="2:65" s="14" customFormat="1" ht="11.25" x14ac:dyDescent="0.2">
      <c r="B469" s="159"/>
      <c r="D469" s="147" t="s">
        <v>168</v>
      </c>
      <c r="E469" s="160" t="s">
        <v>19</v>
      </c>
      <c r="F469" s="161" t="s">
        <v>445</v>
      </c>
      <c r="H469" s="160" t="s">
        <v>19</v>
      </c>
      <c r="I469" s="162"/>
      <c r="L469" s="159"/>
      <c r="M469" s="163"/>
      <c r="U469" s="333"/>
      <c r="V469" s="1" t="str">
        <f t="shared" si="5"/>
        <v/>
      </c>
      <c r="AT469" s="160" t="s">
        <v>168</v>
      </c>
      <c r="AU469" s="160" t="s">
        <v>88</v>
      </c>
      <c r="AV469" s="14" t="s">
        <v>82</v>
      </c>
      <c r="AW469" s="14" t="s">
        <v>36</v>
      </c>
      <c r="AX469" s="14" t="s">
        <v>75</v>
      </c>
      <c r="AY469" s="160" t="s">
        <v>156</v>
      </c>
    </row>
    <row r="470" spans="2:65" s="12" customFormat="1" ht="11.25" x14ac:dyDescent="0.2">
      <c r="B470" s="146"/>
      <c r="D470" s="147" t="s">
        <v>168</v>
      </c>
      <c r="E470" s="148" t="s">
        <v>19</v>
      </c>
      <c r="F470" s="149" t="s">
        <v>475</v>
      </c>
      <c r="H470" s="150">
        <v>1.26</v>
      </c>
      <c r="I470" s="151"/>
      <c r="L470" s="146"/>
      <c r="M470" s="152"/>
      <c r="U470" s="331"/>
      <c r="V470" s="1" t="str">
        <f t="shared" si="5"/>
        <v/>
      </c>
      <c r="AT470" s="148" t="s">
        <v>168</v>
      </c>
      <c r="AU470" s="148" t="s">
        <v>88</v>
      </c>
      <c r="AV470" s="12" t="s">
        <v>88</v>
      </c>
      <c r="AW470" s="12" t="s">
        <v>36</v>
      </c>
      <c r="AX470" s="12" t="s">
        <v>75</v>
      </c>
      <c r="AY470" s="148" t="s">
        <v>156</v>
      </c>
    </row>
    <row r="471" spans="2:65" s="13" customFormat="1" ht="11.25" x14ac:dyDescent="0.2">
      <c r="B471" s="153"/>
      <c r="D471" s="147" t="s">
        <v>168</v>
      </c>
      <c r="E471" s="154" t="s">
        <v>19</v>
      </c>
      <c r="F471" s="155" t="s">
        <v>170</v>
      </c>
      <c r="H471" s="156">
        <v>1.26</v>
      </c>
      <c r="I471" s="157"/>
      <c r="L471" s="153"/>
      <c r="M471" s="158"/>
      <c r="U471" s="332"/>
      <c r="V471" s="1" t="str">
        <f t="shared" si="5"/>
        <v/>
      </c>
      <c r="AT471" s="154" t="s">
        <v>168</v>
      </c>
      <c r="AU471" s="154" t="s">
        <v>88</v>
      </c>
      <c r="AV471" s="13" t="s">
        <v>164</v>
      </c>
      <c r="AW471" s="13" t="s">
        <v>36</v>
      </c>
      <c r="AX471" s="13" t="s">
        <v>82</v>
      </c>
      <c r="AY471" s="154" t="s">
        <v>156</v>
      </c>
    </row>
    <row r="472" spans="2:65" s="1" customFormat="1" ht="33" customHeight="1" x14ac:dyDescent="0.2">
      <c r="B472" s="33"/>
      <c r="C472" s="129" t="s">
        <v>681</v>
      </c>
      <c r="D472" s="129" t="s">
        <v>159</v>
      </c>
      <c r="E472" s="130" t="s">
        <v>682</v>
      </c>
      <c r="F472" s="131" t="s">
        <v>683</v>
      </c>
      <c r="G472" s="132" t="s">
        <v>178</v>
      </c>
      <c r="H472" s="133">
        <v>31.972000000000001</v>
      </c>
      <c r="I472" s="134"/>
      <c r="J472" s="135">
        <f>ROUND(I472*H472,2)</f>
        <v>0</v>
      </c>
      <c r="K472" s="131" t="s">
        <v>163</v>
      </c>
      <c r="L472" s="33"/>
      <c r="M472" s="136" t="s">
        <v>19</v>
      </c>
      <c r="N472" s="137" t="s">
        <v>47</v>
      </c>
      <c r="P472" s="138">
        <f>O472*H472</f>
        <v>0</v>
      </c>
      <c r="Q472" s="138">
        <v>2.5510000000000001E-2</v>
      </c>
      <c r="R472" s="138">
        <f>Q472*H472</f>
        <v>0.81560572000000009</v>
      </c>
      <c r="S472" s="138">
        <v>0</v>
      </c>
      <c r="T472" s="138">
        <f>S472*H472</f>
        <v>0</v>
      </c>
      <c r="U472" s="329" t="s">
        <v>19</v>
      </c>
      <c r="V472" s="1" t="str">
        <f t="shared" si="5"/>
        <v/>
      </c>
      <c r="AR472" s="140" t="s">
        <v>262</v>
      </c>
      <c r="AT472" s="140" t="s">
        <v>159</v>
      </c>
      <c r="AU472" s="140" t="s">
        <v>88</v>
      </c>
      <c r="AY472" s="18" t="s">
        <v>156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88</v>
      </c>
      <c r="BK472" s="141">
        <f>ROUND(I472*H472,2)</f>
        <v>0</v>
      </c>
      <c r="BL472" s="18" t="s">
        <v>262</v>
      </c>
      <c r="BM472" s="140" t="s">
        <v>684</v>
      </c>
    </row>
    <row r="473" spans="2:65" s="1" customFormat="1" ht="11.25" x14ac:dyDescent="0.2">
      <c r="B473" s="33"/>
      <c r="D473" s="142" t="s">
        <v>166</v>
      </c>
      <c r="F473" s="143" t="s">
        <v>685</v>
      </c>
      <c r="I473" s="144"/>
      <c r="L473" s="33"/>
      <c r="M473" s="145"/>
      <c r="U473" s="330"/>
      <c r="V473" s="1" t="str">
        <f t="shared" si="5"/>
        <v/>
      </c>
      <c r="AT473" s="18" t="s">
        <v>166</v>
      </c>
      <c r="AU473" s="18" t="s">
        <v>88</v>
      </c>
    </row>
    <row r="474" spans="2:65" s="12" customFormat="1" ht="11.25" x14ac:dyDescent="0.2">
      <c r="B474" s="146"/>
      <c r="D474" s="147" t="s">
        <v>168</v>
      </c>
      <c r="E474" s="148" t="s">
        <v>19</v>
      </c>
      <c r="F474" s="149" t="s">
        <v>686</v>
      </c>
      <c r="H474" s="150">
        <v>29.367000000000001</v>
      </c>
      <c r="I474" s="151"/>
      <c r="L474" s="146"/>
      <c r="M474" s="152"/>
      <c r="U474" s="331"/>
      <c r="V474" s="1" t="str">
        <f t="shared" si="5"/>
        <v/>
      </c>
      <c r="AT474" s="148" t="s">
        <v>168</v>
      </c>
      <c r="AU474" s="148" t="s">
        <v>88</v>
      </c>
      <c r="AV474" s="12" t="s">
        <v>88</v>
      </c>
      <c r="AW474" s="12" t="s">
        <v>36</v>
      </c>
      <c r="AX474" s="12" t="s">
        <v>75</v>
      </c>
      <c r="AY474" s="148" t="s">
        <v>156</v>
      </c>
    </row>
    <row r="475" spans="2:65" s="12" customFormat="1" ht="11.25" x14ac:dyDescent="0.2">
      <c r="B475" s="146"/>
      <c r="D475" s="147" t="s">
        <v>168</v>
      </c>
      <c r="E475" s="148" t="s">
        <v>19</v>
      </c>
      <c r="F475" s="149" t="s">
        <v>687</v>
      </c>
      <c r="H475" s="150">
        <v>2.605</v>
      </c>
      <c r="I475" s="151"/>
      <c r="L475" s="146"/>
      <c r="M475" s="152"/>
      <c r="U475" s="331"/>
      <c r="V475" s="1" t="str">
        <f t="shared" si="5"/>
        <v/>
      </c>
      <c r="AT475" s="148" t="s">
        <v>168</v>
      </c>
      <c r="AU475" s="148" t="s">
        <v>88</v>
      </c>
      <c r="AV475" s="12" t="s">
        <v>88</v>
      </c>
      <c r="AW475" s="12" t="s">
        <v>36</v>
      </c>
      <c r="AX475" s="12" t="s">
        <v>75</v>
      </c>
      <c r="AY475" s="148" t="s">
        <v>156</v>
      </c>
    </row>
    <row r="476" spans="2:65" s="13" customFormat="1" ht="11.25" x14ac:dyDescent="0.2">
      <c r="B476" s="153"/>
      <c r="D476" s="147" t="s">
        <v>168</v>
      </c>
      <c r="E476" s="154" t="s">
        <v>19</v>
      </c>
      <c r="F476" s="155" t="s">
        <v>170</v>
      </c>
      <c r="H476" s="156">
        <v>31.972000000000001</v>
      </c>
      <c r="I476" s="157"/>
      <c r="L476" s="153"/>
      <c r="M476" s="158"/>
      <c r="U476" s="332"/>
      <c r="V476" s="1" t="str">
        <f t="shared" si="5"/>
        <v/>
      </c>
      <c r="AT476" s="154" t="s">
        <v>168</v>
      </c>
      <c r="AU476" s="154" t="s">
        <v>88</v>
      </c>
      <c r="AV476" s="13" t="s">
        <v>164</v>
      </c>
      <c r="AW476" s="13" t="s">
        <v>36</v>
      </c>
      <c r="AX476" s="13" t="s">
        <v>82</v>
      </c>
      <c r="AY476" s="154" t="s">
        <v>156</v>
      </c>
    </row>
    <row r="477" spans="2:65" s="1" customFormat="1" ht="24.2" customHeight="1" x14ac:dyDescent="0.2">
      <c r="B477" s="33"/>
      <c r="C477" s="129" t="s">
        <v>688</v>
      </c>
      <c r="D477" s="129" t="s">
        <v>159</v>
      </c>
      <c r="E477" s="130" t="s">
        <v>689</v>
      </c>
      <c r="F477" s="131" t="s">
        <v>690</v>
      </c>
      <c r="G477" s="132" t="s">
        <v>215</v>
      </c>
      <c r="H477" s="133">
        <v>3.15</v>
      </c>
      <c r="I477" s="134"/>
      <c r="J477" s="135">
        <f>ROUND(I477*H477,2)</f>
        <v>0</v>
      </c>
      <c r="K477" s="131" t="s">
        <v>163</v>
      </c>
      <c r="L477" s="33"/>
      <c r="M477" s="136" t="s">
        <v>19</v>
      </c>
      <c r="N477" s="137" t="s">
        <v>47</v>
      </c>
      <c r="P477" s="138">
        <f>O477*H477</f>
        <v>0</v>
      </c>
      <c r="Q477" s="138">
        <v>9.1E-4</v>
      </c>
      <c r="R477" s="138">
        <f>Q477*H477</f>
        <v>2.8665000000000001E-3</v>
      </c>
      <c r="S477" s="138">
        <v>0</v>
      </c>
      <c r="T477" s="138">
        <f>S477*H477</f>
        <v>0</v>
      </c>
      <c r="U477" s="329" t="s">
        <v>19</v>
      </c>
      <c r="V477" s="1" t="str">
        <f t="shared" si="5"/>
        <v/>
      </c>
      <c r="AR477" s="140" t="s">
        <v>262</v>
      </c>
      <c r="AT477" s="140" t="s">
        <v>159</v>
      </c>
      <c r="AU477" s="140" t="s">
        <v>88</v>
      </c>
      <c r="AY477" s="18" t="s">
        <v>156</v>
      </c>
      <c r="BE477" s="141">
        <f>IF(N477="základní",J477,0)</f>
        <v>0</v>
      </c>
      <c r="BF477" s="141">
        <f>IF(N477="snížená",J477,0)</f>
        <v>0</v>
      </c>
      <c r="BG477" s="141">
        <f>IF(N477="zákl. přenesená",J477,0)</f>
        <v>0</v>
      </c>
      <c r="BH477" s="141">
        <f>IF(N477="sníž. přenesená",J477,0)</f>
        <v>0</v>
      </c>
      <c r="BI477" s="141">
        <f>IF(N477="nulová",J477,0)</f>
        <v>0</v>
      </c>
      <c r="BJ477" s="18" t="s">
        <v>88</v>
      </c>
      <c r="BK477" s="141">
        <f>ROUND(I477*H477,2)</f>
        <v>0</v>
      </c>
      <c r="BL477" s="18" t="s">
        <v>262</v>
      </c>
      <c r="BM477" s="140" t="s">
        <v>691</v>
      </c>
    </row>
    <row r="478" spans="2:65" s="1" customFormat="1" ht="11.25" x14ac:dyDescent="0.2">
      <c r="B478" s="33"/>
      <c r="D478" s="142" t="s">
        <v>166</v>
      </c>
      <c r="F478" s="143" t="s">
        <v>692</v>
      </c>
      <c r="I478" s="144"/>
      <c r="L478" s="33"/>
      <c r="M478" s="145"/>
      <c r="U478" s="330"/>
      <c r="V478" s="1" t="str">
        <f t="shared" si="5"/>
        <v/>
      </c>
      <c r="AT478" s="18" t="s">
        <v>166</v>
      </c>
      <c r="AU478" s="18" t="s">
        <v>88</v>
      </c>
    </row>
    <row r="479" spans="2:65" s="1" customFormat="1" ht="24.2" customHeight="1" x14ac:dyDescent="0.2">
      <c r="B479" s="33"/>
      <c r="C479" s="129" t="s">
        <v>693</v>
      </c>
      <c r="D479" s="129" t="s">
        <v>159</v>
      </c>
      <c r="E479" s="130" t="s">
        <v>694</v>
      </c>
      <c r="F479" s="131" t="s">
        <v>695</v>
      </c>
      <c r="G479" s="132" t="s">
        <v>162</v>
      </c>
      <c r="H479" s="133">
        <v>1</v>
      </c>
      <c r="I479" s="134"/>
      <c r="J479" s="135">
        <f>ROUND(I479*H479,2)</f>
        <v>0</v>
      </c>
      <c r="K479" s="131" t="s">
        <v>163</v>
      </c>
      <c r="L479" s="33"/>
      <c r="M479" s="136" t="s">
        <v>19</v>
      </c>
      <c r="N479" s="137" t="s">
        <v>47</v>
      </c>
      <c r="P479" s="138">
        <f>O479*H479</f>
        <v>0</v>
      </c>
      <c r="Q479" s="138">
        <v>1.362E-2</v>
      </c>
      <c r="R479" s="138">
        <f>Q479*H479</f>
        <v>1.362E-2</v>
      </c>
      <c r="S479" s="138">
        <v>0</v>
      </c>
      <c r="T479" s="138">
        <f>S479*H479</f>
        <v>0</v>
      </c>
      <c r="U479" s="329" t="s">
        <v>19</v>
      </c>
      <c r="V479" s="1" t="str">
        <f t="shared" si="5"/>
        <v/>
      </c>
      <c r="AR479" s="140" t="s">
        <v>262</v>
      </c>
      <c r="AT479" s="140" t="s">
        <v>159</v>
      </c>
      <c r="AU479" s="140" t="s">
        <v>88</v>
      </c>
      <c r="AY479" s="18" t="s">
        <v>156</v>
      </c>
      <c r="BE479" s="141">
        <f>IF(N479="základní",J479,0)</f>
        <v>0</v>
      </c>
      <c r="BF479" s="141">
        <f>IF(N479="snížená",J479,0)</f>
        <v>0</v>
      </c>
      <c r="BG479" s="141">
        <f>IF(N479="zákl. přenesená",J479,0)</f>
        <v>0</v>
      </c>
      <c r="BH479" s="141">
        <f>IF(N479="sníž. přenesená",J479,0)</f>
        <v>0</v>
      </c>
      <c r="BI479" s="141">
        <f>IF(N479="nulová",J479,0)</f>
        <v>0</v>
      </c>
      <c r="BJ479" s="18" t="s">
        <v>88</v>
      </c>
      <c r="BK479" s="141">
        <f>ROUND(I479*H479,2)</f>
        <v>0</v>
      </c>
      <c r="BL479" s="18" t="s">
        <v>262</v>
      </c>
      <c r="BM479" s="140" t="s">
        <v>696</v>
      </c>
    </row>
    <row r="480" spans="2:65" s="1" customFormat="1" ht="11.25" x14ac:dyDescent="0.2">
      <c r="B480" s="33"/>
      <c r="D480" s="142" t="s">
        <v>166</v>
      </c>
      <c r="F480" s="143" t="s">
        <v>697</v>
      </c>
      <c r="I480" s="144"/>
      <c r="L480" s="33"/>
      <c r="M480" s="145"/>
      <c r="U480" s="330"/>
      <c r="V480" s="1" t="str">
        <f t="shared" si="5"/>
        <v/>
      </c>
      <c r="AT480" s="18" t="s">
        <v>166</v>
      </c>
      <c r="AU480" s="18" t="s">
        <v>88</v>
      </c>
    </row>
    <row r="481" spans="2:65" s="1" customFormat="1" ht="24.2" customHeight="1" x14ac:dyDescent="0.2">
      <c r="B481" s="33"/>
      <c r="C481" s="129" t="s">
        <v>698</v>
      </c>
      <c r="D481" s="129" t="s">
        <v>159</v>
      </c>
      <c r="E481" s="130" t="s">
        <v>699</v>
      </c>
      <c r="F481" s="131" t="s">
        <v>700</v>
      </c>
      <c r="G481" s="132" t="s">
        <v>162</v>
      </c>
      <c r="H481" s="133">
        <v>2</v>
      </c>
      <c r="I481" s="134"/>
      <c r="J481" s="135">
        <f>ROUND(I481*H481,2)</f>
        <v>0</v>
      </c>
      <c r="K481" s="131" t="s">
        <v>163</v>
      </c>
      <c r="L481" s="33"/>
      <c r="M481" s="136" t="s">
        <v>19</v>
      </c>
      <c r="N481" s="137" t="s">
        <v>47</v>
      </c>
      <c r="P481" s="138">
        <f>O481*H481</f>
        <v>0</v>
      </c>
      <c r="Q481" s="138">
        <v>1.583E-2</v>
      </c>
      <c r="R481" s="138">
        <f>Q481*H481</f>
        <v>3.1660000000000001E-2</v>
      </c>
      <c r="S481" s="138">
        <v>0</v>
      </c>
      <c r="T481" s="138">
        <f>S481*H481</f>
        <v>0</v>
      </c>
      <c r="U481" s="329" t="s">
        <v>19</v>
      </c>
      <c r="V481" s="1" t="str">
        <f t="shared" si="5"/>
        <v/>
      </c>
      <c r="AR481" s="140" t="s">
        <v>262</v>
      </c>
      <c r="AT481" s="140" t="s">
        <v>159</v>
      </c>
      <c r="AU481" s="140" t="s">
        <v>88</v>
      </c>
      <c r="AY481" s="18" t="s">
        <v>156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8" t="s">
        <v>88</v>
      </c>
      <c r="BK481" s="141">
        <f>ROUND(I481*H481,2)</f>
        <v>0</v>
      </c>
      <c r="BL481" s="18" t="s">
        <v>262</v>
      </c>
      <c r="BM481" s="140" t="s">
        <v>701</v>
      </c>
    </row>
    <row r="482" spans="2:65" s="1" customFormat="1" ht="11.25" x14ac:dyDescent="0.2">
      <c r="B482" s="33"/>
      <c r="D482" s="142" t="s">
        <v>166</v>
      </c>
      <c r="F482" s="143" t="s">
        <v>702</v>
      </c>
      <c r="I482" s="144"/>
      <c r="L482" s="33"/>
      <c r="M482" s="145"/>
      <c r="U482" s="330"/>
      <c r="V482" s="1" t="str">
        <f t="shared" si="5"/>
        <v/>
      </c>
      <c r="AT482" s="18" t="s">
        <v>166</v>
      </c>
      <c r="AU482" s="18" t="s">
        <v>88</v>
      </c>
    </row>
    <row r="483" spans="2:65" s="1" customFormat="1" ht="33" customHeight="1" x14ac:dyDescent="0.2">
      <c r="B483" s="33"/>
      <c r="C483" s="129" t="s">
        <v>703</v>
      </c>
      <c r="D483" s="129" t="s">
        <v>159</v>
      </c>
      <c r="E483" s="130" t="s">
        <v>704</v>
      </c>
      <c r="F483" s="131" t="s">
        <v>705</v>
      </c>
      <c r="G483" s="132" t="s">
        <v>178</v>
      </c>
      <c r="H483" s="133">
        <v>30.146000000000001</v>
      </c>
      <c r="I483" s="134"/>
      <c r="J483" s="135">
        <f>ROUND(I483*H483,2)</f>
        <v>0</v>
      </c>
      <c r="K483" s="131" t="s">
        <v>19</v>
      </c>
      <c r="L483" s="33"/>
      <c r="M483" s="136" t="s">
        <v>19</v>
      </c>
      <c r="N483" s="137" t="s">
        <v>47</v>
      </c>
      <c r="P483" s="138">
        <f>O483*H483</f>
        <v>0</v>
      </c>
      <c r="Q483" s="138">
        <v>1.6400000000000001E-2</v>
      </c>
      <c r="R483" s="138">
        <f>Q483*H483</f>
        <v>0.49439440000000007</v>
      </c>
      <c r="S483" s="138">
        <v>0</v>
      </c>
      <c r="T483" s="138">
        <f>S483*H483</f>
        <v>0</v>
      </c>
      <c r="U483" s="329" t="s">
        <v>706</v>
      </c>
      <c r="V483" s="1">
        <f t="shared" si="5"/>
        <v>0</v>
      </c>
      <c r="AR483" s="140" t="s">
        <v>262</v>
      </c>
      <c r="AT483" s="140" t="s">
        <v>159</v>
      </c>
      <c r="AU483" s="140" t="s">
        <v>88</v>
      </c>
      <c r="AY483" s="18" t="s">
        <v>156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8" t="s">
        <v>88</v>
      </c>
      <c r="BK483" s="141">
        <f>ROUND(I483*H483,2)</f>
        <v>0</v>
      </c>
      <c r="BL483" s="18" t="s">
        <v>262</v>
      </c>
      <c r="BM483" s="140" t="s">
        <v>707</v>
      </c>
    </row>
    <row r="484" spans="2:65" s="14" customFormat="1" ht="11.25" x14ac:dyDescent="0.2">
      <c r="B484" s="159"/>
      <c r="D484" s="147" t="s">
        <v>168</v>
      </c>
      <c r="E484" s="160" t="s">
        <v>19</v>
      </c>
      <c r="F484" s="161" t="s">
        <v>708</v>
      </c>
      <c r="H484" s="160" t="s">
        <v>19</v>
      </c>
      <c r="I484" s="162"/>
      <c r="L484" s="159"/>
      <c r="M484" s="163"/>
      <c r="U484" s="333"/>
      <c r="V484" s="1" t="str">
        <f t="shared" si="5"/>
        <v/>
      </c>
      <c r="AT484" s="160" t="s">
        <v>168</v>
      </c>
      <c r="AU484" s="160" t="s">
        <v>88</v>
      </c>
      <c r="AV484" s="14" t="s">
        <v>82</v>
      </c>
      <c r="AW484" s="14" t="s">
        <v>36</v>
      </c>
      <c r="AX484" s="14" t="s">
        <v>75</v>
      </c>
      <c r="AY484" s="160" t="s">
        <v>156</v>
      </c>
    </row>
    <row r="485" spans="2:65" s="12" customFormat="1" ht="11.25" x14ac:dyDescent="0.2">
      <c r="B485" s="146"/>
      <c r="D485" s="147" t="s">
        <v>168</v>
      </c>
      <c r="E485" s="148" t="s">
        <v>19</v>
      </c>
      <c r="F485" s="149" t="s">
        <v>709</v>
      </c>
      <c r="H485" s="150">
        <v>11.654999999999999</v>
      </c>
      <c r="I485" s="151"/>
      <c r="L485" s="146"/>
      <c r="M485" s="152"/>
      <c r="U485" s="331"/>
      <c r="V485" s="1" t="str">
        <f t="shared" si="5"/>
        <v/>
      </c>
      <c r="AT485" s="148" t="s">
        <v>168</v>
      </c>
      <c r="AU485" s="148" t="s">
        <v>88</v>
      </c>
      <c r="AV485" s="12" t="s">
        <v>88</v>
      </c>
      <c r="AW485" s="12" t="s">
        <v>36</v>
      </c>
      <c r="AX485" s="12" t="s">
        <v>75</v>
      </c>
      <c r="AY485" s="148" t="s">
        <v>156</v>
      </c>
    </row>
    <row r="486" spans="2:65" s="14" customFormat="1" ht="11.25" x14ac:dyDescent="0.2">
      <c r="B486" s="159"/>
      <c r="D486" s="147" t="s">
        <v>168</v>
      </c>
      <c r="E486" s="160" t="s">
        <v>19</v>
      </c>
      <c r="F486" s="161" t="s">
        <v>710</v>
      </c>
      <c r="H486" s="160" t="s">
        <v>19</v>
      </c>
      <c r="I486" s="162"/>
      <c r="L486" s="159"/>
      <c r="M486" s="163"/>
      <c r="U486" s="333"/>
      <c r="V486" s="1" t="str">
        <f t="shared" si="5"/>
        <v/>
      </c>
      <c r="AT486" s="160" t="s">
        <v>168</v>
      </c>
      <c r="AU486" s="160" t="s">
        <v>88</v>
      </c>
      <c r="AV486" s="14" t="s">
        <v>82</v>
      </c>
      <c r="AW486" s="14" t="s">
        <v>36</v>
      </c>
      <c r="AX486" s="14" t="s">
        <v>75</v>
      </c>
      <c r="AY486" s="160" t="s">
        <v>156</v>
      </c>
    </row>
    <row r="487" spans="2:65" s="12" customFormat="1" ht="11.25" x14ac:dyDescent="0.2">
      <c r="B487" s="146"/>
      <c r="D487" s="147" t="s">
        <v>168</v>
      </c>
      <c r="E487" s="148" t="s">
        <v>19</v>
      </c>
      <c r="F487" s="149" t="s">
        <v>711</v>
      </c>
      <c r="H487" s="150">
        <v>18.491</v>
      </c>
      <c r="I487" s="151"/>
      <c r="L487" s="146"/>
      <c r="M487" s="152"/>
      <c r="U487" s="331"/>
      <c r="V487" s="1" t="str">
        <f t="shared" si="5"/>
        <v/>
      </c>
      <c r="AT487" s="148" t="s">
        <v>168</v>
      </c>
      <c r="AU487" s="148" t="s">
        <v>88</v>
      </c>
      <c r="AV487" s="12" t="s">
        <v>88</v>
      </c>
      <c r="AW487" s="12" t="s">
        <v>36</v>
      </c>
      <c r="AX487" s="12" t="s">
        <v>75</v>
      </c>
      <c r="AY487" s="148" t="s">
        <v>156</v>
      </c>
    </row>
    <row r="488" spans="2:65" s="13" customFormat="1" ht="11.25" x14ac:dyDescent="0.2">
      <c r="B488" s="153"/>
      <c r="D488" s="147" t="s">
        <v>168</v>
      </c>
      <c r="E488" s="154" t="s">
        <v>19</v>
      </c>
      <c r="F488" s="155" t="s">
        <v>170</v>
      </c>
      <c r="H488" s="156">
        <v>30.146000000000001</v>
      </c>
      <c r="I488" s="157"/>
      <c r="L488" s="153"/>
      <c r="M488" s="158"/>
      <c r="U488" s="332"/>
      <c r="V488" s="1" t="str">
        <f t="shared" si="5"/>
        <v/>
      </c>
      <c r="AT488" s="154" t="s">
        <v>168</v>
      </c>
      <c r="AU488" s="154" t="s">
        <v>88</v>
      </c>
      <c r="AV488" s="13" t="s">
        <v>164</v>
      </c>
      <c r="AW488" s="13" t="s">
        <v>36</v>
      </c>
      <c r="AX488" s="13" t="s">
        <v>82</v>
      </c>
      <c r="AY488" s="154" t="s">
        <v>156</v>
      </c>
    </row>
    <row r="489" spans="2:65" s="1" customFormat="1" ht="24.2" customHeight="1" x14ac:dyDescent="0.2">
      <c r="B489" s="33"/>
      <c r="C489" s="129" t="s">
        <v>712</v>
      </c>
      <c r="D489" s="129" t="s">
        <v>159</v>
      </c>
      <c r="E489" s="130" t="s">
        <v>713</v>
      </c>
      <c r="F489" s="131" t="s">
        <v>714</v>
      </c>
      <c r="G489" s="132" t="s">
        <v>178</v>
      </c>
      <c r="H489" s="133">
        <v>4.3</v>
      </c>
      <c r="I489" s="134"/>
      <c r="J489" s="135">
        <f>ROUND(I489*H489,2)</f>
        <v>0</v>
      </c>
      <c r="K489" s="131" t="s">
        <v>163</v>
      </c>
      <c r="L489" s="33"/>
      <c r="M489" s="136" t="s">
        <v>19</v>
      </c>
      <c r="N489" s="137" t="s">
        <v>47</v>
      </c>
      <c r="P489" s="138">
        <f>O489*H489</f>
        <v>0</v>
      </c>
      <c r="Q489" s="138">
        <v>1.26E-2</v>
      </c>
      <c r="R489" s="138">
        <f>Q489*H489</f>
        <v>5.4179999999999999E-2</v>
      </c>
      <c r="S489" s="138">
        <v>0</v>
      </c>
      <c r="T489" s="138">
        <f>S489*H489</f>
        <v>0</v>
      </c>
      <c r="U489" s="329" t="s">
        <v>706</v>
      </c>
      <c r="V489" s="1">
        <f t="shared" si="5"/>
        <v>0</v>
      </c>
      <c r="AR489" s="140" t="s">
        <v>262</v>
      </c>
      <c r="AT489" s="140" t="s">
        <v>159</v>
      </c>
      <c r="AU489" s="140" t="s">
        <v>88</v>
      </c>
      <c r="AY489" s="18" t="s">
        <v>156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8" t="s">
        <v>88</v>
      </c>
      <c r="BK489" s="141">
        <f>ROUND(I489*H489,2)</f>
        <v>0</v>
      </c>
      <c r="BL489" s="18" t="s">
        <v>262</v>
      </c>
      <c r="BM489" s="140" t="s">
        <v>715</v>
      </c>
    </row>
    <row r="490" spans="2:65" s="1" customFormat="1" ht="11.25" x14ac:dyDescent="0.2">
      <c r="B490" s="33"/>
      <c r="D490" s="142" t="s">
        <v>166</v>
      </c>
      <c r="F490" s="143" t="s">
        <v>716</v>
      </c>
      <c r="I490" s="144"/>
      <c r="L490" s="33"/>
      <c r="M490" s="145"/>
      <c r="U490" s="330"/>
      <c r="V490" s="1" t="str">
        <f t="shared" si="5"/>
        <v/>
      </c>
      <c r="AT490" s="18" t="s">
        <v>166</v>
      </c>
      <c r="AU490" s="18" t="s">
        <v>88</v>
      </c>
    </row>
    <row r="491" spans="2:65" s="14" customFormat="1" ht="11.25" x14ac:dyDescent="0.2">
      <c r="B491" s="159"/>
      <c r="D491" s="147" t="s">
        <v>168</v>
      </c>
      <c r="E491" s="160" t="s">
        <v>19</v>
      </c>
      <c r="F491" s="161" t="s">
        <v>717</v>
      </c>
      <c r="H491" s="160" t="s">
        <v>19</v>
      </c>
      <c r="I491" s="162"/>
      <c r="L491" s="159"/>
      <c r="M491" s="163"/>
      <c r="U491" s="333"/>
      <c r="V491" s="1" t="str">
        <f t="shared" si="5"/>
        <v/>
      </c>
      <c r="AT491" s="160" t="s">
        <v>168</v>
      </c>
      <c r="AU491" s="160" t="s">
        <v>88</v>
      </c>
      <c r="AV491" s="14" t="s">
        <v>82</v>
      </c>
      <c r="AW491" s="14" t="s">
        <v>36</v>
      </c>
      <c r="AX491" s="14" t="s">
        <v>75</v>
      </c>
      <c r="AY491" s="160" t="s">
        <v>156</v>
      </c>
    </row>
    <row r="492" spans="2:65" s="12" customFormat="1" ht="11.25" x14ac:dyDescent="0.2">
      <c r="B492" s="146"/>
      <c r="D492" s="147" t="s">
        <v>168</v>
      </c>
      <c r="E492" s="148" t="s">
        <v>19</v>
      </c>
      <c r="F492" s="149" t="s">
        <v>332</v>
      </c>
      <c r="H492" s="150">
        <v>1.1499999999999999</v>
      </c>
      <c r="I492" s="151"/>
      <c r="L492" s="146"/>
      <c r="M492" s="152"/>
      <c r="U492" s="331"/>
      <c r="V492" s="1" t="str">
        <f t="shared" ref="V492:V555" si="6">IF(U492="investice",J492,"")</f>
        <v/>
      </c>
      <c r="AT492" s="148" t="s">
        <v>168</v>
      </c>
      <c r="AU492" s="148" t="s">
        <v>88</v>
      </c>
      <c r="AV492" s="12" t="s">
        <v>88</v>
      </c>
      <c r="AW492" s="12" t="s">
        <v>36</v>
      </c>
      <c r="AX492" s="12" t="s">
        <v>75</v>
      </c>
      <c r="AY492" s="148" t="s">
        <v>156</v>
      </c>
    </row>
    <row r="493" spans="2:65" s="12" customFormat="1" ht="11.25" x14ac:dyDescent="0.2">
      <c r="B493" s="146"/>
      <c r="D493" s="147" t="s">
        <v>168</v>
      </c>
      <c r="E493" s="148" t="s">
        <v>19</v>
      </c>
      <c r="F493" s="149" t="s">
        <v>333</v>
      </c>
      <c r="H493" s="150">
        <v>3.15</v>
      </c>
      <c r="I493" s="151"/>
      <c r="L493" s="146"/>
      <c r="M493" s="152"/>
      <c r="U493" s="331"/>
      <c r="V493" s="1" t="str">
        <f t="shared" si="6"/>
        <v/>
      </c>
      <c r="AT493" s="148" t="s">
        <v>168</v>
      </c>
      <c r="AU493" s="148" t="s">
        <v>88</v>
      </c>
      <c r="AV493" s="12" t="s">
        <v>88</v>
      </c>
      <c r="AW493" s="12" t="s">
        <v>36</v>
      </c>
      <c r="AX493" s="12" t="s">
        <v>75</v>
      </c>
      <c r="AY493" s="148" t="s">
        <v>156</v>
      </c>
    </row>
    <row r="494" spans="2:65" s="13" customFormat="1" ht="11.25" x14ac:dyDescent="0.2">
      <c r="B494" s="153"/>
      <c r="D494" s="147" t="s">
        <v>168</v>
      </c>
      <c r="E494" s="154" t="s">
        <v>19</v>
      </c>
      <c r="F494" s="155" t="s">
        <v>170</v>
      </c>
      <c r="H494" s="156">
        <v>4.3</v>
      </c>
      <c r="I494" s="157"/>
      <c r="L494" s="153"/>
      <c r="M494" s="158"/>
      <c r="U494" s="332"/>
      <c r="V494" s="1" t="str">
        <f t="shared" si="6"/>
        <v/>
      </c>
      <c r="AT494" s="154" t="s">
        <v>168</v>
      </c>
      <c r="AU494" s="154" t="s">
        <v>88</v>
      </c>
      <c r="AV494" s="13" t="s">
        <v>164</v>
      </c>
      <c r="AW494" s="13" t="s">
        <v>36</v>
      </c>
      <c r="AX494" s="13" t="s">
        <v>82</v>
      </c>
      <c r="AY494" s="154" t="s">
        <v>156</v>
      </c>
    </row>
    <row r="495" spans="2:65" s="1" customFormat="1" ht="16.5" customHeight="1" x14ac:dyDescent="0.2">
      <c r="B495" s="33"/>
      <c r="C495" s="129" t="s">
        <v>718</v>
      </c>
      <c r="D495" s="129" t="s">
        <v>159</v>
      </c>
      <c r="E495" s="130" t="s">
        <v>719</v>
      </c>
      <c r="F495" s="131" t="s">
        <v>720</v>
      </c>
      <c r="G495" s="132" t="s">
        <v>178</v>
      </c>
      <c r="H495" s="133">
        <v>1.1499999999999999</v>
      </c>
      <c r="I495" s="134"/>
      <c r="J495" s="135">
        <f>ROUND(I495*H495,2)</f>
        <v>0</v>
      </c>
      <c r="K495" s="131" t="s">
        <v>163</v>
      </c>
      <c r="L495" s="33"/>
      <c r="M495" s="136" t="s">
        <v>19</v>
      </c>
      <c r="N495" s="137" t="s">
        <v>47</v>
      </c>
      <c r="P495" s="138">
        <f>O495*H495</f>
        <v>0</v>
      </c>
      <c r="Q495" s="138">
        <v>0</v>
      </c>
      <c r="R495" s="138">
        <f>Q495*H495</f>
        <v>0</v>
      </c>
      <c r="S495" s="138">
        <v>0</v>
      </c>
      <c r="T495" s="138">
        <f>S495*H495</f>
        <v>0</v>
      </c>
      <c r="U495" s="329" t="s">
        <v>706</v>
      </c>
      <c r="V495" s="1">
        <f t="shared" si="6"/>
        <v>0</v>
      </c>
      <c r="AR495" s="140" t="s">
        <v>262</v>
      </c>
      <c r="AT495" s="140" t="s">
        <v>159</v>
      </c>
      <c r="AU495" s="140" t="s">
        <v>88</v>
      </c>
      <c r="AY495" s="18" t="s">
        <v>156</v>
      </c>
      <c r="BE495" s="141">
        <f>IF(N495="základní",J495,0)</f>
        <v>0</v>
      </c>
      <c r="BF495" s="141">
        <f>IF(N495="snížená",J495,0)</f>
        <v>0</v>
      </c>
      <c r="BG495" s="141">
        <f>IF(N495="zákl. přenesená",J495,0)</f>
        <v>0</v>
      </c>
      <c r="BH495" s="141">
        <f>IF(N495="sníž. přenesená",J495,0)</f>
        <v>0</v>
      </c>
      <c r="BI495" s="141">
        <f>IF(N495="nulová",J495,0)</f>
        <v>0</v>
      </c>
      <c r="BJ495" s="18" t="s">
        <v>88</v>
      </c>
      <c r="BK495" s="141">
        <f>ROUND(I495*H495,2)</f>
        <v>0</v>
      </c>
      <c r="BL495" s="18" t="s">
        <v>262</v>
      </c>
      <c r="BM495" s="140" t="s">
        <v>721</v>
      </c>
    </row>
    <row r="496" spans="2:65" s="1" customFormat="1" ht="11.25" x14ac:dyDescent="0.2">
      <c r="B496" s="33"/>
      <c r="D496" s="142" t="s">
        <v>166</v>
      </c>
      <c r="F496" s="143" t="s">
        <v>722</v>
      </c>
      <c r="I496" s="144"/>
      <c r="L496" s="33"/>
      <c r="M496" s="145"/>
      <c r="U496" s="330"/>
      <c r="V496" s="1" t="str">
        <f t="shared" si="6"/>
        <v/>
      </c>
      <c r="AT496" s="18" t="s">
        <v>166</v>
      </c>
      <c r="AU496" s="18" t="s">
        <v>88</v>
      </c>
    </row>
    <row r="497" spans="2:65" s="1" customFormat="1" ht="33" customHeight="1" x14ac:dyDescent="0.2">
      <c r="B497" s="33"/>
      <c r="C497" s="129" t="s">
        <v>723</v>
      </c>
      <c r="D497" s="129" t="s">
        <v>159</v>
      </c>
      <c r="E497" s="130" t="s">
        <v>724</v>
      </c>
      <c r="F497" s="131" t="s">
        <v>725</v>
      </c>
      <c r="G497" s="132" t="s">
        <v>162</v>
      </c>
      <c r="H497" s="133">
        <v>1</v>
      </c>
      <c r="I497" s="134"/>
      <c r="J497" s="135">
        <f>ROUND(I497*H497,2)</f>
        <v>0</v>
      </c>
      <c r="K497" s="131" t="s">
        <v>163</v>
      </c>
      <c r="L497" s="33"/>
      <c r="M497" s="136" t="s">
        <v>19</v>
      </c>
      <c r="N497" s="137" t="s">
        <v>47</v>
      </c>
      <c r="P497" s="138">
        <f>O497*H497</f>
        <v>0</v>
      </c>
      <c r="Q497" s="138">
        <v>1.01E-3</v>
      </c>
      <c r="R497" s="138">
        <f>Q497*H497</f>
        <v>1.01E-3</v>
      </c>
      <c r="S497" s="138">
        <v>6.7600000000000004E-3</v>
      </c>
      <c r="T497" s="138">
        <f>S497*H497</f>
        <v>6.7600000000000004E-3</v>
      </c>
      <c r="U497" s="329" t="s">
        <v>706</v>
      </c>
      <c r="V497" s="1">
        <f t="shared" si="6"/>
        <v>0</v>
      </c>
      <c r="AR497" s="140" t="s">
        <v>262</v>
      </c>
      <c r="AT497" s="140" t="s">
        <v>159</v>
      </c>
      <c r="AU497" s="140" t="s">
        <v>88</v>
      </c>
      <c r="AY497" s="18" t="s">
        <v>156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8" t="s">
        <v>88</v>
      </c>
      <c r="BK497" s="141">
        <f>ROUND(I497*H497,2)</f>
        <v>0</v>
      </c>
      <c r="BL497" s="18" t="s">
        <v>262</v>
      </c>
      <c r="BM497" s="140" t="s">
        <v>726</v>
      </c>
    </row>
    <row r="498" spans="2:65" s="1" customFormat="1" ht="11.25" x14ac:dyDescent="0.2">
      <c r="B498" s="33"/>
      <c r="D498" s="142" t="s">
        <v>166</v>
      </c>
      <c r="F498" s="143" t="s">
        <v>727</v>
      </c>
      <c r="I498" s="144"/>
      <c r="L498" s="33"/>
      <c r="M498" s="145"/>
      <c r="U498" s="330"/>
      <c r="V498" s="1" t="str">
        <f t="shared" si="6"/>
        <v/>
      </c>
      <c r="AT498" s="18" t="s">
        <v>166</v>
      </c>
      <c r="AU498" s="18" t="s">
        <v>88</v>
      </c>
    </row>
    <row r="499" spans="2:65" s="14" customFormat="1" ht="11.25" x14ac:dyDescent="0.2">
      <c r="B499" s="159"/>
      <c r="D499" s="147" t="s">
        <v>168</v>
      </c>
      <c r="E499" s="160" t="s">
        <v>19</v>
      </c>
      <c r="F499" s="161" t="s">
        <v>728</v>
      </c>
      <c r="H499" s="160" t="s">
        <v>19</v>
      </c>
      <c r="I499" s="162"/>
      <c r="L499" s="159"/>
      <c r="M499" s="163"/>
      <c r="U499" s="333"/>
      <c r="V499" s="1" t="str">
        <f t="shared" si="6"/>
        <v/>
      </c>
      <c r="AT499" s="160" t="s">
        <v>168</v>
      </c>
      <c r="AU499" s="160" t="s">
        <v>88</v>
      </c>
      <c r="AV499" s="14" t="s">
        <v>82</v>
      </c>
      <c r="AW499" s="14" t="s">
        <v>36</v>
      </c>
      <c r="AX499" s="14" t="s">
        <v>75</v>
      </c>
      <c r="AY499" s="160" t="s">
        <v>156</v>
      </c>
    </row>
    <row r="500" spans="2:65" s="12" customFormat="1" ht="11.25" x14ac:dyDescent="0.2">
      <c r="B500" s="146"/>
      <c r="D500" s="147" t="s">
        <v>168</v>
      </c>
      <c r="E500" s="148" t="s">
        <v>19</v>
      </c>
      <c r="F500" s="149" t="s">
        <v>729</v>
      </c>
      <c r="H500" s="150">
        <v>1</v>
      </c>
      <c r="I500" s="151"/>
      <c r="L500" s="146"/>
      <c r="M500" s="152"/>
      <c r="U500" s="331"/>
      <c r="V500" s="1" t="str">
        <f t="shared" si="6"/>
        <v/>
      </c>
      <c r="AT500" s="148" t="s">
        <v>168</v>
      </c>
      <c r="AU500" s="148" t="s">
        <v>88</v>
      </c>
      <c r="AV500" s="12" t="s">
        <v>88</v>
      </c>
      <c r="AW500" s="12" t="s">
        <v>36</v>
      </c>
      <c r="AX500" s="12" t="s">
        <v>75</v>
      </c>
      <c r="AY500" s="148" t="s">
        <v>156</v>
      </c>
    </row>
    <row r="501" spans="2:65" s="13" customFormat="1" ht="11.25" x14ac:dyDescent="0.2">
      <c r="B501" s="153"/>
      <c r="D501" s="147" t="s">
        <v>168</v>
      </c>
      <c r="E501" s="154" t="s">
        <v>19</v>
      </c>
      <c r="F501" s="155" t="s">
        <v>170</v>
      </c>
      <c r="H501" s="156">
        <v>1</v>
      </c>
      <c r="I501" s="157"/>
      <c r="L501" s="153"/>
      <c r="M501" s="158"/>
      <c r="U501" s="332"/>
      <c r="V501" s="1" t="str">
        <f t="shared" si="6"/>
        <v/>
      </c>
      <c r="AT501" s="154" t="s">
        <v>168</v>
      </c>
      <c r="AU501" s="154" t="s">
        <v>88</v>
      </c>
      <c r="AV501" s="13" t="s">
        <v>164</v>
      </c>
      <c r="AW501" s="13" t="s">
        <v>36</v>
      </c>
      <c r="AX501" s="13" t="s">
        <v>82</v>
      </c>
      <c r="AY501" s="154" t="s">
        <v>156</v>
      </c>
    </row>
    <row r="502" spans="2:65" s="1" customFormat="1" ht="24.2" customHeight="1" x14ac:dyDescent="0.2">
      <c r="B502" s="33"/>
      <c r="C502" s="129" t="s">
        <v>730</v>
      </c>
      <c r="D502" s="129" t="s">
        <v>159</v>
      </c>
      <c r="E502" s="130" t="s">
        <v>731</v>
      </c>
      <c r="F502" s="131" t="s">
        <v>732</v>
      </c>
      <c r="G502" s="132" t="s">
        <v>162</v>
      </c>
      <c r="H502" s="133">
        <v>1</v>
      </c>
      <c r="I502" s="134"/>
      <c r="J502" s="135">
        <f>ROUND(I502*H502,2)</f>
        <v>0</v>
      </c>
      <c r="K502" s="131" t="s">
        <v>163</v>
      </c>
      <c r="L502" s="33"/>
      <c r="M502" s="136" t="s">
        <v>19</v>
      </c>
      <c r="N502" s="137" t="s">
        <v>47</v>
      </c>
      <c r="P502" s="138">
        <f>O502*H502</f>
        <v>0</v>
      </c>
      <c r="Q502" s="138">
        <v>5.0000000000000002E-5</v>
      </c>
      <c r="R502" s="138">
        <f>Q502*H502</f>
        <v>5.0000000000000002E-5</v>
      </c>
      <c r="S502" s="138">
        <v>0</v>
      </c>
      <c r="T502" s="138">
        <f>S502*H502</f>
        <v>0</v>
      </c>
      <c r="U502" s="329" t="s">
        <v>706</v>
      </c>
      <c r="V502" s="1">
        <f t="shared" si="6"/>
        <v>0</v>
      </c>
      <c r="AR502" s="140" t="s">
        <v>262</v>
      </c>
      <c r="AT502" s="140" t="s">
        <v>159</v>
      </c>
      <c r="AU502" s="140" t="s">
        <v>88</v>
      </c>
      <c r="AY502" s="18" t="s">
        <v>156</v>
      </c>
      <c r="BE502" s="141">
        <f>IF(N502="základní",J502,0)</f>
        <v>0</v>
      </c>
      <c r="BF502" s="141">
        <f>IF(N502="snížená",J502,0)</f>
        <v>0</v>
      </c>
      <c r="BG502" s="141">
        <f>IF(N502="zákl. přenesená",J502,0)</f>
        <v>0</v>
      </c>
      <c r="BH502" s="141">
        <f>IF(N502="sníž. přenesená",J502,0)</f>
        <v>0</v>
      </c>
      <c r="BI502" s="141">
        <f>IF(N502="nulová",J502,0)</f>
        <v>0</v>
      </c>
      <c r="BJ502" s="18" t="s">
        <v>88</v>
      </c>
      <c r="BK502" s="141">
        <f>ROUND(I502*H502,2)</f>
        <v>0</v>
      </c>
      <c r="BL502" s="18" t="s">
        <v>262</v>
      </c>
      <c r="BM502" s="140" t="s">
        <v>733</v>
      </c>
    </row>
    <row r="503" spans="2:65" s="1" customFormat="1" ht="11.25" x14ac:dyDescent="0.2">
      <c r="B503" s="33"/>
      <c r="D503" s="142" t="s">
        <v>166</v>
      </c>
      <c r="F503" s="143" t="s">
        <v>734</v>
      </c>
      <c r="I503" s="144"/>
      <c r="L503" s="33"/>
      <c r="M503" s="145"/>
      <c r="U503" s="330"/>
      <c r="V503" s="1" t="str">
        <f t="shared" si="6"/>
        <v/>
      </c>
      <c r="AT503" s="18" t="s">
        <v>166</v>
      </c>
      <c r="AU503" s="18" t="s">
        <v>88</v>
      </c>
    </row>
    <row r="504" spans="2:65" s="14" customFormat="1" ht="11.25" x14ac:dyDescent="0.2">
      <c r="B504" s="159"/>
      <c r="D504" s="147" t="s">
        <v>168</v>
      </c>
      <c r="E504" s="160" t="s">
        <v>19</v>
      </c>
      <c r="F504" s="161" t="s">
        <v>728</v>
      </c>
      <c r="H504" s="160" t="s">
        <v>19</v>
      </c>
      <c r="I504" s="162"/>
      <c r="L504" s="159"/>
      <c r="M504" s="163"/>
      <c r="U504" s="333"/>
      <c r="V504" s="1" t="str">
        <f t="shared" si="6"/>
        <v/>
      </c>
      <c r="AT504" s="160" t="s">
        <v>168</v>
      </c>
      <c r="AU504" s="160" t="s">
        <v>88</v>
      </c>
      <c r="AV504" s="14" t="s">
        <v>82</v>
      </c>
      <c r="AW504" s="14" t="s">
        <v>36</v>
      </c>
      <c r="AX504" s="14" t="s">
        <v>75</v>
      </c>
      <c r="AY504" s="160" t="s">
        <v>156</v>
      </c>
    </row>
    <row r="505" spans="2:65" s="12" customFormat="1" ht="11.25" x14ac:dyDescent="0.2">
      <c r="B505" s="146"/>
      <c r="D505" s="147" t="s">
        <v>168</v>
      </c>
      <c r="E505" s="148" t="s">
        <v>19</v>
      </c>
      <c r="F505" s="149" t="s">
        <v>729</v>
      </c>
      <c r="H505" s="150">
        <v>1</v>
      </c>
      <c r="I505" s="151"/>
      <c r="L505" s="146"/>
      <c r="M505" s="152"/>
      <c r="U505" s="331"/>
      <c r="V505" s="1" t="str">
        <f t="shared" si="6"/>
        <v/>
      </c>
      <c r="AT505" s="148" t="s">
        <v>168</v>
      </c>
      <c r="AU505" s="148" t="s">
        <v>88</v>
      </c>
      <c r="AV505" s="12" t="s">
        <v>88</v>
      </c>
      <c r="AW505" s="12" t="s">
        <v>36</v>
      </c>
      <c r="AX505" s="12" t="s">
        <v>75</v>
      </c>
      <c r="AY505" s="148" t="s">
        <v>156</v>
      </c>
    </row>
    <row r="506" spans="2:65" s="13" customFormat="1" ht="11.25" x14ac:dyDescent="0.2">
      <c r="B506" s="153"/>
      <c r="D506" s="147" t="s">
        <v>168</v>
      </c>
      <c r="E506" s="154" t="s">
        <v>19</v>
      </c>
      <c r="F506" s="155" t="s">
        <v>170</v>
      </c>
      <c r="H506" s="156">
        <v>1</v>
      </c>
      <c r="I506" s="157"/>
      <c r="L506" s="153"/>
      <c r="M506" s="158"/>
      <c r="U506" s="332"/>
      <c r="V506" s="1" t="str">
        <f t="shared" si="6"/>
        <v/>
      </c>
      <c r="AT506" s="154" t="s">
        <v>168</v>
      </c>
      <c r="AU506" s="154" t="s">
        <v>88</v>
      </c>
      <c r="AV506" s="13" t="s">
        <v>164</v>
      </c>
      <c r="AW506" s="13" t="s">
        <v>36</v>
      </c>
      <c r="AX506" s="13" t="s">
        <v>82</v>
      </c>
      <c r="AY506" s="154" t="s">
        <v>156</v>
      </c>
    </row>
    <row r="507" spans="2:65" s="1" customFormat="1" ht="16.5" customHeight="1" x14ac:dyDescent="0.2">
      <c r="B507" s="33"/>
      <c r="C507" s="171" t="s">
        <v>735</v>
      </c>
      <c r="D507" s="171" t="s">
        <v>580</v>
      </c>
      <c r="E507" s="172" t="s">
        <v>736</v>
      </c>
      <c r="F507" s="173" t="s">
        <v>737</v>
      </c>
      <c r="G507" s="174" t="s">
        <v>162</v>
      </c>
      <c r="H507" s="175">
        <v>1</v>
      </c>
      <c r="I507" s="176"/>
      <c r="J507" s="177">
        <f>ROUND(I507*H507,2)</f>
        <v>0</v>
      </c>
      <c r="K507" s="173" t="s">
        <v>163</v>
      </c>
      <c r="L507" s="178"/>
      <c r="M507" s="179" t="s">
        <v>19</v>
      </c>
      <c r="N507" s="180" t="s">
        <v>47</v>
      </c>
      <c r="P507" s="138">
        <f>O507*H507</f>
        <v>0</v>
      </c>
      <c r="Q507" s="138">
        <v>2.7000000000000001E-3</v>
      </c>
      <c r="R507" s="138">
        <f>Q507*H507</f>
        <v>2.7000000000000001E-3</v>
      </c>
      <c r="S507" s="138">
        <v>0</v>
      </c>
      <c r="T507" s="138">
        <f>S507*H507</f>
        <v>0</v>
      </c>
      <c r="U507" s="329" t="s">
        <v>706</v>
      </c>
      <c r="V507" s="1">
        <f t="shared" si="6"/>
        <v>0</v>
      </c>
      <c r="AR507" s="140" t="s">
        <v>386</v>
      </c>
      <c r="AT507" s="140" t="s">
        <v>580</v>
      </c>
      <c r="AU507" s="140" t="s">
        <v>88</v>
      </c>
      <c r="AY507" s="18" t="s">
        <v>156</v>
      </c>
      <c r="BE507" s="141">
        <f>IF(N507="základní",J507,0)</f>
        <v>0</v>
      </c>
      <c r="BF507" s="141">
        <f>IF(N507="snížená",J507,0)</f>
        <v>0</v>
      </c>
      <c r="BG507" s="141">
        <f>IF(N507="zákl. přenesená",J507,0)</f>
        <v>0</v>
      </c>
      <c r="BH507" s="141">
        <f>IF(N507="sníž. přenesená",J507,0)</f>
        <v>0</v>
      </c>
      <c r="BI507" s="141">
        <f>IF(N507="nulová",J507,0)</f>
        <v>0</v>
      </c>
      <c r="BJ507" s="18" t="s">
        <v>88</v>
      </c>
      <c r="BK507" s="141">
        <f>ROUND(I507*H507,2)</f>
        <v>0</v>
      </c>
      <c r="BL507" s="18" t="s">
        <v>262</v>
      </c>
      <c r="BM507" s="140" t="s">
        <v>738</v>
      </c>
    </row>
    <row r="508" spans="2:65" s="1" customFormat="1" ht="29.25" x14ac:dyDescent="0.2">
      <c r="B508" s="33"/>
      <c r="D508" s="147" t="s">
        <v>256</v>
      </c>
      <c r="F508" s="164" t="s">
        <v>739</v>
      </c>
      <c r="I508" s="144"/>
      <c r="L508" s="33"/>
      <c r="M508" s="145"/>
      <c r="U508" s="330"/>
      <c r="V508" s="1" t="str">
        <f t="shared" si="6"/>
        <v/>
      </c>
      <c r="AT508" s="18" t="s">
        <v>256</v>
      </c>
      <c r="AU508" s="18" t="s">
        <v>88</v>
      </c>
    </row>
    <row r="509" spans="2:65" s="1" customFormat="1" ht="33" customHeight="1" x14ac:dyDescent="0.2">
      <c r="B509" s="33"/>
      <c r="C509" s="129" t="s">
        <v>740</v>
      </c>
      <c r="D509" s="129" t="s">
        <v>159</v>
      </c>
      <c r="E509" s="130" t="s">
        <v>741</v>
      </c>
      <c r="F509" s="131" t="s">
        <v>742</v>
      </c>
      <c r="G509" s="132" t="s">
        <v>162</v>
      </c>
      <c r="H509" s="133">
        <v>1</v>
      </c>
      <c r="I509" s="134"/>
      <c r="J509" s="135">
        <f>ROUND(I509*H509,2)</f>
        <v>0</v>
      </c>
      <c r="K509" s="131" t="s">
        <v>163</v>
      </c>
      <c r="L509" s="33"/>
      <c r="M509" s="136" t="s">
        <v>19</v>
      </c>
      <c r="N509" s="137" t="s">
        <v>47</v>
      </c>
      <c r="P509" s="138">
        <f>O509*H509</f>
        <v>0</v>
      </c>
      <c r="Q509" s="138">
        <v>6.0999999999999997E-4</v>
      </c>
      <c r="R509" s="138">
        <f>Q509*H509</f>
        <v>6.0999999999999997E-4</v>
      </c>
      <c r="S509" s="138">
        <v>2.7000000000000001E-3</v>
      </c>
      <c r="T509" s="138">
        <f>S509*H509</f>
        <v>2.7000000000000001E-3</v>
      </c>
      <c r="U509" s="329" t="s">
        <v>706</v>
      </c>
      <c r="V509" s="1">
        <f t="shared" si="6"/>
        <v>0</v>
      </c>
      <c r="AR509" s="140" t="s">
        <v>262</v>
      </c>
      <c r="AT509" s="140" t="s">
        <v>159</v>
      </c>
      <c r="AU509" s="140" t="s">
        <v>88</v>
      </c>
      <c r="AY509" s="18" t="s">
        <v>156</v>
      </c>
      <c r="BE509" s="141">
        <f>IF(N509="základní",J509,0)</f>
        <v>0</v>
      </c>
      <c r="BF509" s="141">
        <f>IF(N509="snížená",J509,0)</f>
        <v>0</v>
      </c>
      <c r="BG509" s="141">
        <f>IF(N509="zákl. přenesená",J509,0)</f>
        <v>0</v>
      </c>
      <c r="BH509" s="141">
        <f>IF(N509="sníž. přenesená",J509,0)</f>
        <v>0</v>
      </c>
      <c r="BI509" s="141">
        <f>IF(N509="nulová",J509,0)</f>
        <v>0</v>
      </c>
      <c r="BJ509" s="18" t="s">
        <v>88</v>
      </c>
      <c r="BK509" s="141">
        <f>ROUND(I509*H509,2)</f>
        <v>0</v>
      </c>
      <c r="BL509" s="18" t="s">
        <v>262</v>
      </c>
      <c r="BM509" s="140" t="s">
        <v>743</v>
      </c>
    </row>
    <row r="510" spans="2:65" s="1" customFormat="1" ht="11.25" x14ac:dyDescent="0.2">
      <c r="B510" s="33"/>
      <c r="D510" s="142" t="s">
        <v>166</v>
      </c>
      <c r="F510" s="143" t="s">
        <v>744</v>
      </c>
      <c r="I510" s="144"/>
      <c r="L510" s="33"/>
      <c r="M510" s="145"/>
      <c r="U510" s="330"/>
      <c r="V510" s="1" t="str">
        <f t="shared" si="6"/>
        <v/>
      </c>
      <c r="AT510" s="18" t="s">
        <v>166</v>
      </c>
      <c r="AU510" s="18" t="s">
        <v>88</v>
      </c>
    </row>
    <row r="511" spans="2:65" s="14" customFormat="1" ht="11.25" x14ac:dyDescent="0.2">
      <c r="B511" s="159"/>
      <c r="D511" s="147" t="s">
        <v>168</v>
      </c>
      <c r="E511" s="160" t="s">
        <v>19</v>
      </c>
      <c r="F511" s="161" t="s">
        <v>728</v>
      </c>
      <c r="H511" s="160" t="s">
        <v>19</v>
      </c>
      <c r="I511" s="162"/>
      <c r="L511" s="159"/>
      <c r="M511" s="163"/>
      <c r="U511" s="333"/>
      <c r="V511" s="1" t="str">
        <f t="shared" si="6"/>
        <v/>
      </c>
      <c r="AT511" s="160" t="s">
        <v>168</v>
      </c>
      <c r="AU511" s="160" t="s">
        <v>88</v>
      </c>
      <c r="AV511" s="14" t="s">
        <v>82</v>
      </c>
      <c r="AW511" s="14" t="s">
        <v>36</v>
      </c>
      <c r="AX511" s="14" t="s">
        <v>75</v>
      </c>
      <c r="AY511" s="160" t="s">
        <v>156</v>
      </c>
    </row>
    <row r="512" spans="2:65" s="12" customFormat="1" ht="11.25" x14ac:dyDescent="0.2">
      <c r="B512" s="146"/>
      <c r="D512" s="147" t="s">
        <v>168</v>
      </c>
      <c r="E512" s="148" t="s">
        <v>19</v>
      </c>
      <c r="F512" s="149" t="s">
        <v>745</v>
      </c>
      <c r="H512" s="150">
        <v>1</v>
      </c>
      <c r="I512" s="151"/>
      <c r="L512" s="146"/>
      <c r="M512" s="152"/>
      <c r="U512" s="331"/>
      <c r="V512" s="1" t="str">
        <f t="shared" si="6"/>
        <v/>
      </c>
      <c r="AT512" s="148" t="s">
        <v>168</v>
      </c>
      <c r="AU512" s="148" t="s">
        <v>88</v>
      </c>
      <c r="AV512" s="12" t="s">
        <v>88</v>
      </c>
      <c r="AW512" s="12" t="s">
        <v>36</v>
      </c>
      <c r="AX512" s="12" t="s">
        <v>75</v>
      </c>
      <c r="AY512" s="148" t="s">
        <v>156</v>
      </c>
    </row>
    <row r="513" spans="2:65" s="13" customFormat="1" ht="11.25" x14ac:dyDescent="0.2">
      <c r="B513" s="153"/>
      <c r="D513" s="147" t="s">
        <v>168</v>
      </c>
      <c r="E513" s="154" t="s">
        <v>19</v>
      </c>
      <c r="F513" s="155" t="s">
        <v>170</v>
      </c>
      <c r="H513" s="156">
        <v>1</v>
      </c>
      <c r="I513" s="157"/>
      <c r="L513" s="153"/>
      <c r="M513" s="158"/>
      <c r="U513" s="332"/>
      <c r="V513" s="1" t="str">
        <f t="shared" si="6"/>
        <v/>
      </c>
      <c r="AT513" s="154" t="s">
        <v>168</v>
      </c>
      <c r="AU513" s="154" t="s">
        <v>88</v>
      </c>
      <c r="AV513" s="13" t="s">
        <v>164</v>
      </c>
      <c r="AW513" s="13" t="s">
        <v>36</v>
      </c>
      <c r="AX513" s="13" t="s">
        <v>82</v>
      </c>
      <c r="AY513" s="154" t="s">
        <v>156</v>
      </c>
    </row>
    <row r="514" spans="2:65" s="1" customFormat="1" ht="16.5" customHeight="1" x14ac:dyDescent="0.2">
      <c r="B514" s="33"/>
      <c r="C514" s="129" t="s">
        <v>746</v>
      </c>
      <c r="D514" s="129" t="s">
        <v>159</v>
      </c>
      <c r="E514" s="130" t="s">
        <v>747</v>
      </c>
      <c r="F514" s="131" t="s">
        <v>748</v>
      </c>
      <c r="G514" s="132" t="s">
        <v>162</v>
      </c>
      <c r="H514" s="133">
        <v>1</v>
      </c>
      <c r="I514" s="134"/>
      <c r="J514" s="135">
        <f>ROUND(I514*H514,2)</f>
        <v>0</v>
      </c>
      <c r="K514" s="131" t="s">
        <v>19</v>
      </c>
      <c r="L514" s="33"/>
      <c r="M514" s="136" t="s">
        <v>19</v>
      </c>
      <c r="N514" s="137" t="s">
        <v>47</v>
      </c>
      <c r="P514" s="138">
        <f>O514*H514</f>
        <v>0</v>
      </c>
      <c r="Q514" s="138">
        <v>5.0000000000000002E-5</v>
      </c>
      <c r="R514" s="138">
        <f>Q514*H514</f>
        <v>5.0000000000000002E-5</v>
      </c>
      <c r="S514" s="138">
        <v>0</v>
      </c>
      <c r="T514" s="138">
        <f>S514*H514</f>
        <v>0</v>
      </c>
      <c r="U514" s="329" t="s">
        <v>706</v>
      </c>
      <c r="V514" s="1">
        <f t="shared" si="6"/>
        <v>0</v>
      </c>
      <c r="AR514" s="140" t="s">
        <v>262</v>
      </c>
      <c r="AT514" s="140" t="s">
        <v>159</v>
      </c>
      <c r="AU514" s="140" t="s">
        <v>88</v>
      </c>
      <c r="AY514" s="18" t="s">
        <v>156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8" t="s">
        <v>88</v>
      </c>
      <c r="BK514" s="141">
        <f>ROUND(I514*H514,2)</f>
        <v>0</v>
      </c>
      <c r="BL514" s="18" t="s">
        <v>262</v>
      </c>
      <c r="BM514" s="140" t="s">
        <v>749</v>
      </c>
    </row>
    <row r="515" spans="2:65" s="14" customFormat="1" ht="11.25" x14ac:dyDescent="0.2">
      <c r="B515" s="159"/>
      <c r="D515" s="147" t="s">
        <v>168</v>
      </c>
      <c r="E515" s="160" t="s">
        <v>19</v>
      </c>
      <c r="F515" s="161" t="s">
        <v>728</v>
      </c>
      <c r="H515" s="160" t="s">
        <v>19</v>
      </c>
      <c r="I515" s="162"/>
      <c r="L515" s="159"/>
      <c r="M515" s="163"/>
      <c r="U515" s="333"/>
      <c r="V515" s="1" t="str">
        <f t="shared" si="6"/>
        <v/>
      </c>
      <c r="AT515" s="160" t="s">
        <v>168</v>
      </c>
      <c r="AU515" s="160" t="s">
        <v>88</v>
      </c>
      <c r="AV515" s="14" t="s">
        <v>82</v>
      </c>
      <c r="AW515" s="14" t="s">
        <v>36</v>
      </c>
      <c r="AX515" s="14" t="s">
        <v>75</v>
      </c>
      <c r="AY515" s="160" t="s">
        <v>156</v>
      </c>
    </row>
    <row r="516" spans="2:65" s="12" customFormat="1" ht="11.25" x14ac:dyDescent="0.2">
      <c r="B516" s="146"/>
      <c r="D516" s="147" t="s">
        <v>168</v>
      </c>
      <c r="E516" s="148" t="s">
        <v>19</v>
      </c>
      <c r="F516" s="149" t="s">
        <v>745</v>
      </c>
      <c r="H516" s="150">
        <v>1</v>
      </c>
      <c r="I516" s="151"/>
      <c r="L516" s="146"/>
      <c r="M516" s="152"/>
      <c r="U516" s="331"/>
      <c r="V516" s="1" t="str">
        <f t="shared" si="6"/>
        <v/>
      </c>
      <c r="AT516" s="148" t="s">
        <v>168</v>
      </c>
      <c r="AU516" s="148" t="s">
        <v>88</v>
      </c>
      <c r="AV516" s="12" t="s">
        <v>88</v>
      </c>
      <c r="AW516" s="12" t="s">
        <v>36</v>
      </c>
      <c r="AX516" s="12" t="s">
        <v>75</v>
      </c>
      <c r="AY516" s="148" t="s">
        <v>156</v>
      </c>
    </row>
    <row r="517" spans="2:65" s="13" customFormat="1" ht="11.25" x14ac:dyDescent="0.2">
      <c r="B517" s="153"/>
      <c r="D517" s="147" t="s">
        <v>168</v>
      </c>
      <c r="E517" s="154" t="s">
        <v>19</v>
      </c>
      <c r="F517" s="155" t="s">
        <v>170</v>
      </c>
      <c r="H517" s="156">
        <v>1</v>
      </c>
      <c r="I517" s="157"/>
      <c r="L517" s="153"/>
      <c r="M517" s="158"/>
      <c r="U517" s="332"/>
      <c r="V517" s="1" t="str">
        <f t="shared" si="6"/>
        <v/>
      </c>
      <c r="AT517" s="154" t="s">
        <v>168</v>
      </c>
      <c r="AU517" s="154" t="s">
        <v>88</v>
      </c>
      <c r="AV517" s="13" t="s">
        <v>164</v>
      </c>
      <c r="AW517" s="13" t="s">
        <v>36</v>
      </c>
      <c r="AX517" s="13" t="s">
        <v>82</v>
      </c>
      <c r="AY517" s="154" t="s">
        <v>156</v>
      </c>
    </row>
    <row r="518" spans="2:65" s="1" customFormat="1" ht="33" customHeight="1" x14ac:dyDescent="0.2">
      <c r="B518" s="33"/>
      <c r="C518" s="129" t="s">
        <v>750</v>
      </c>
      <c r="D518" s="129" t="s">
        <v>159</v>
      </c>
      <c r="E518" s="130" t="s">
        <v>751</v>
      </c>
      <c r="F518" s="131" t="s">
        <v>752</v>
      </c>
      <c r="G518" s="132" t="s">
        <v>162</v>
      </c>
      <c r="H518" s="133">
        <v>1</v>
      </c>
      <c r="I518" s="134"/>
      <c r="J518" s="135">
        <f>ROUND(I518*H518,2)</f>
        <v>0</v>
      </c>
      <c r="K518" s="131" t="s">
        <v>163</v>
      </c>
      <c r="L518" s="33"/>
      <c r="M518" s="136" t="s">
        <v>19</v>
      </c>
      <c r="N518" s="137" t="s">
        <v>47</v>
      </c>
      <c r="P518" s="138">
        <f>O518*H518</f>
        <v>0</v>
      </c>
      <c r="Q518" s="138">
        <v>2.0100000000000001E-3</v>
      </c>
      <c r="R518" s="138">
        <f>Q518*H518</f>
        <v>2.0100000000000001E-3</v>
      </c>
      <c r="S518" s="138">
        <v>3.1800000000000001E-3</v>
      </c>
      <c r="T518" s="138">
        <f>S518*H518</f>
        <v>3.1800000000000001E-3</v>
      </c>
      <c r="U518" s="329" t="s">
        <v>706</v>
      </c>
      <c r="V518" s="1">
        <f t="shared" si="6"/>
        <v>0</v>
      </c>
      <c r="AR518" s="140" t="s">
        <v>262</v>
      </c>
      <c r="AT518" s="140" t="s">
        <v>159</v>
      </c>
      <c r="AU518" s="140" t="s">
        <v>88</v>
      </c>
      <c r="AY518" s="18" t="s">
        <v>156</v>
      </c>
      <c r="BE518" s="141">
        <f>IF(N518="základní",J518,0)</f>
        <v>0</v>
      </c>
      <c r="BF518" s="141">
        <f>IF(N518="snížená",J518,0)</f>
        <v>0</v>
      </c>
      <c r="BG518" s="141">
        <f>IF(N518="zákl. přenesená",J518,0)</f>
        <v>0</v>
      </c>
      <c r="BH518" s="141">
        <f>IF(N518="sníž. přenesená",J518,0)</f>
        <v>0</v>
      </c>
      <c r="BI518" s="141">
        <f>IF(N518="nulová",J518,0)</f>
        <v>0</v>
      </c>
      <c r="BJ518" s="18" t="s">
        <v>88</v>
      </c>
      <c r="BK518" s="141">
        <f>ROUND(I518*H518,2)</f>
        <v>0</v>
      </c>
      <c r="BL518" s="18" t="s">
        <v>262</v>
      </c>
      <c r="BM518" s="140" t="s">
        <v>753</v>
      </c>
    </row>
    <row r="519" spans="2:65" s="1" customFormat="1" ht="11.25" x14ac:dyDescent="0.2">
      <c r="B519" s="33"/>
      <c r="D519" s="142" t="s">
        <v>166</v>
      </c>
      <c r="F519" s="143" t="s">
        <v>754</v>
      </c>
      <c r="I519" s="144"/>
      <c r="L519" s="33"/>
      <c r="M519" s="145"/>
      <c r="U519" s="330"/>
      <c r="V519" s="1" t="str">
        <f t="shared" si="6"/>
        <v/>
      </c>
      <c r="AT519" s="18" t="s">
        <v>166</v>
      </c>
      <c r="AU519" s="18" t="s">
        <v>88</v>
      </c>
    </row>
    <row r="520" spans="2:65" s="14" customFormat="1" ht="11.25" x14ac:dyDescent="0.2">
      <c r="B520" s="159"/>
      <c r="D520" s="147" t="s">
        <v>168</v>
      </c>
      <c r="E520" s="160" t="s">
        <v>19</v>
      </c>
      <c r="F520" s="161" t="s">
        <v>728</v>
      </c>
      <c r="H520" s="160" t="s">
        <v>19</v>
      </c>
      <c r="I520" s="162"/>
      <c r="L520" s="159"/>
      <c r="M520" s="163"/>
      <c r="U520" s="333"/>
      <c r="V520" s="1" t="str">
        <f t="shared" si="6"/>
        <v/>
      </c>
      <c r="AT520" s="160" t="s">
        <v>168</v>
      </c>
      <c r="AU520" s="160" t="s">
        <v>88</v>
      </c>
      <c r="AV520" s="14" t="s">
        <v>82</v>
      </c>
      <c r="AW520" s="14" t="s">
        <v>36</v>
      </c>
      <c r="AX520" s="14" t="s">
        <v>75</v>
      </c>
      <c r="AY520" s="160" t="s">
        <v>156</v>
      </c>
    </row>
    <row r="521" spans="2:65" s="12" customFormat="1" ht="11.25" x14ac:dyDescent="0.2">
      <c r="B521" s="146"/>
      <c r="D521" s="147" t="s">
        <v>168</v>
      </c>
      <c r="E521" s="148" t="s">
        <v>19</v>
      </c>
      <c r="F521" s="149" t="s">
        <v>755</v>
      </c>
      <c r="H521" s="150">
        <v>1</v>
      </c>
      <c r="I521" s="151"/>
      <c r="L521" s="146"/>
      <c r="M521" s="152"/>
      <c r="U521" s="331"/>
      <c r="V521" s="1" t="str">
        <f t="shared" si="6"/>
        <v/>
      </c>
      <c r="AT521" s="148" t="s">
        <v>168</v>
      </c>
      <c r="AU521" s="148" t="s">
        <v>88</v>
      </c>
      <c r="AV521" s="12" t="s">
        <v>88</v>
      </c>
      <c r="AW521" s="12" t="s">
        <v>36</v>
      </c>
      <c r="AX521" s="12" t="s">
        <v>75</v>
      </c>
      <c r="AY521" s="148" t="s">
        <v>156</v>
      </c>
    </row>
    <row r="522" spans="2:65" s="13" customFormat="1" ht="11.25" x14ac:dyDescent="0.2">
      <c r="B522" s="153"/>
      <c r="D522" s="147" t="s">
        <v>168</v>
      </c>
      <c r="E522" s="154" t="s">
        <v>19</v>
      </c>
      <c r="F522" s="155" t="s">
        <v>170</v>
      </c>
      <c r="H522" s="156">
        <v>1</v>
      </c>
      <c r="I522" s="157"/>
      <c r="L522" s="153"/>
      <c r="M522" s="158"/>
      <c r="U522" s="332"/>
      <c r="V522" s="1" t="str">
        <f t="shared" si="6"/>
        <v/>
      </c>
      <c r="AT522" s="154" t="s">
        <v>168</v>
      </c>
      <c r="AU522" s="154" t="s">
        <v>88</v>
      </c>
      <c r="AV522" s="13" t="s">
        <v>164</v>
      </c>
      <c r="AW522" s="13" t="s">
        <v>36</v>
      </c>
      <c r="AX522" s="13" t="s">
        <v>82</v>
      </c>
      <c r="AY522" s="154" t="s">
        <v>156</v>
      </c>
    </row>
    <row r="523" spans="2:65" s="1" customFormat="1" ht="16.5" customHeight="1" x14ac:dyDescent="0.2">
      <c r="B523" s="33"/>
      <c r="C523" s="129" t="s">
        <v>756</v>
      </c>
      <c r="D523" s="129" t="s">
        <v>159</v>
      </c>
      <c r="E523" s="130" t="s">
        <v>757</v>
      </c>
      <c r="F523" s="131" t="s">
        <v>758</v>
      </c>
      <c r="G523" s="132" t="s">
        <v>162</v>
      </c>
      <c r="H523" s="133">
        <v>1</v>
      </c>
      <c r="I523" s="134"/>
      <c r="J523" s="135">
        <f>ROUND(I523*H523,2)</f>
        <v>0</v>
      </c>
      <c r="K523" s="131" t="s">
        <v>19</v>
      </c>
      <c r="L523" s="33"/>
      <c r="M523" s="136" t="s">
        <v>19</v>
      </c>
      <c r="N523" s="137" t="s">
        <v>47</v>
      </c>
      <c r="P523" s="138">
        <f>O523*H523</f>
        <v>0</v>
      </c>
      <c r="Q523" s="138">
        <v>5.0000000000000002E-5</v>
      </c>
      <c r="R523" s="138">
        <f>Q523*H523</f>
        <v>5.0000000000000002E-5</v>
      </c>
      <c r="S523" s="138">
        <v>0</v>
      </c>
      <c r="T523" s="138">
        <f>S523*H523</f>
        <v>0</v>
      </c>
      <c r="U523" s="329" t="s">
        <v>706</v>
      </c>
      <c r="V523" s="1">
        <f t="shared" si="6"/>
        <v>0</v>
      </c>
      <c r="AR523" s="140" t="s">
        <v>262</v>
      </c>
      <c r="AT523" s="140" t="s">
        <v>159</v>
      </c>
      <c r="AU523" s="140" t="s">
        <v>88</v>
      </c>
      <c r="AY523" s="18" t="s">
        <v>156</v>
      </c>
      <c r="BE523" s="141">
        <f>IF(N523="základní",J523,0)</f>
        <v>0</v>
      </c>
      <c r="BF523" s="141">
        <f>IF(N523="snížená",J523,0)</f>
        <v>0</v>
      </c>
      <c r="BG523" s="141">
        <f>IF(N523="zákl. přenesená",J523,0)</f>
        <v>0</v>
      </c>
      <c r="BH523" s="141">
        <f>IF(N523="sníž. přenesená",J523,0)</f>
        <v>0</v>
      </c>
      <c r="BI523" s="141">
        <f>IF(N523="nulová",J523,0)</f>
        <v>0</v>
      </c>
      <c r="BJ523" s="18" t="s">
        <v>88</v>
      </c>
      <c r="BK523" s="141">
        <f>ROUND(I523*H523,2)</f>
        <v>0</v>
      </c>
      <c r="BL523" s="18" t="s">
        <v>262</v>
      </c>
      <c r="BM523" s="140" t="s">
        <v>759</v>
      </c>
    </row>
    <row r="524" spans="2:65" s="14" customFormat="1" ht="11.25" x14ac:dyDescent="0.2">
      <c r="B524" s="159"/>
      <c r="D524" s="147" t="s">
        <v>168</v>
      </c>
      <c r="E524" s="160" t="s">
        <v>19</v>
      </c>
      <c r="F524" s="161" t="s">
        <v>728</v>
      </c>
      <c r="H524" s="160" t="s">
        <v>19</v>
      </c>
      <c r="I524" s="162"/>
      <c r="L524" s="159"/>
      <c r="M524" s="163"/>
      <c r="U524" s="333"/>
      <c r="V524" s="1" t="str">
        <f t="shared" si="6"/>
        <v/>
      </c>
      <c r="AT524" s="160" t="s">
        <v>168</v>
      </c>
      <c r="AU524" s="160" t="s">
        <v>88</v>
      </c>
      <c r="AV524" s="14" t="s">
        <v>82</v>
      </c>
      <c r="AW524" s="14" t="s">
        <v>36</v>
      </c>
      <c r="AX524" s="14" t="s">
        <v>75</v>
      </c>
      <c r="AY524" s="160" t="s">
        <v>156</v>
      </c>
    </row>
    <row r="525" spans="2:65" s="12" customFormat="1" ht="11.25" x14ac:dyDescent="0.2">
      <c r="B525" s="146"/>
      <c r="D525" s="147" t="s">
        <v>168</v>
      </c>
      <c r="E525" s="148" t="s">
        <v>19</v>
      </c>
      <c r="F525" s="149" t="s">
        <v>755</v>
      </c>
      <c r="H525" s="150">
        <v>1</v>
      </c>
      <c r="I525" s="151"/>
      <c r="L525" s="146"/>
      <c r="M525" s="152"/>
      <c r="U525" s="331"/>
      <c r="V525" s="1" t="str">
        <f t="shared" si="6"/>
        <v/>
      </c>
      <c r="AT525" s="148" t="s">
        <v>168</v>
      </c>
      <c r="AU525" s="148" t="s">
        <v>88</v>
      </c>
      <c r="AV525" s="12" t="s">
        <v>88</v>
      </c>
      <c r="AW525" s="12" t="s">
        <v>36</v>
      </c>
      <c r="AX525" s="12" t="s">
        <v>75</v>
      </c>
      <c r="AY525" s="148" t="s">
        <v>156</v>
      </c>
    </row>
    <row r="526" spans="2:65" s="13" customFormat="1" ht="11.25" x14ac:dyDescent="0.2">
      <c r="B526" s="153"/>
      <c r="D526" s="147" t="s">
        <v>168</v>
      </c>
      <c r="E526" s="154" t="s">
        <v>19</v>
      </c>
      <c r="F526" s="155" t="s">
        <v>170</v>
      </c>
      <c r="H526" s="156">
        <v>1</v>
      </c>
      <c r="I526" s="157"/>
      <c r="L526" s="153"/>
      <c r="M526" s="158"/>
      <c r="U526" s="332"/>
      <c r="V526" s="1" t="str">
        <f t="shared" si="6"/>
        <v/>
      </c>
      <c r="AT526" s="154" t="s">
        <v>168</v>
      </c>
      <c r="AU526" s="154" t="s">
        <v>88</v>
      </c>
      <c r="AV526" s="13" t="s">
        <v>164</v>
      </c>
      <c r="AW526" s="13" t="s">
        <v>36</v>
      </c>
      <c r="AX526" s="13" t="s">
        <v>82</v>
      </c>
      <c r="AY526" s="154" t="s">
        <v>156</v>
      </c>
    </row>
    <row r="527" spans="2:65" s="1" customFormat="1" ht="21.75" customHeight="1" x14ac:dyDescent="0.2">
      <c r="B527" s="33"/>
      <c r="C527" s="129" t="s">
        <v>760</v>
      </c>
      <c r="D527" s="129" t="s">
        <v>159</v>
      </c>
      <c r="E527" s="130" t="s">
        <v>761</v>
      </c>
      <c r="F527" s="131" t="s">
        <v>762</v>
      </c>
      <c r="G527" s="132" t="s">
        <v>178</v>
      </c>
      <c r="H527" s="133">
        <v>38.07</v>
      </c>
      <c r="I527" s="134"/>
      <c r="J527" s="135">
        <f>ROUND(I527*H527,2)</f>
        <v>0</v>
      </c>
      <c r="K527" s="131" t="s">
        <v>19</v>
      </c>
      <c r="L527" s="33"/>
      <c r="M527" s="136" t="s">
        <v>19</v>
      </c>
      <c r="N527" s="137" t="s">
        <v>47</v>
      </c>
      <c r="P527" s="138">
        <f>O527*H527</f>
        <v>0</v>
      </c>
      <c r="Q527" s="138">
        <v>4.7350000000000003E-2</v>
      </c>
      <c r="R527" s="138">
        <f>Q527*H527</f>
        <v>1.8026145000000002</v>
      </c>
      <c r="S527" s="138">
        <v>0</v>
      </c>
      <c r="T527" s="138">
        <f>S527*H527</f>
        <v>0</v>
      </c>
      <c r="U527" s="329" t="s">
        <v>19</v>
      </c>
      <c r="V527" s="1" t="str">
        <f t="shared" si="6"/>
        <v/>
      </c>
      <c r="AR527" s="140" t="s">
        <v>262</v>
      </c>
      <c r="AT527" s="140" t="s">
        <v>159</v>
      </c>
      <c r="AU527" s="140" t="s">
        <v>88</v>
      </c>
      <c r="AY527" s="18" t="s">
        <v>156</v>
      </c>
      <c r="BE527" s="141">
        <f>IF(N527="základní",J527,0)</f>
        <v>0</v>
      </c>
      <c r="BF527" s="141">
        <f>IF(N527="snížená",J527,0)</f>
        <v>0</v>
      </c>
      <c r="BG527" s="141">
        <f>IF(N527="zákl. přenesená",J527,0)</f>
        <v>0</v>
      </c>
      <c r="BH527" s="141">
        <f>IF(N527="sníž. přenesená",J527,0)</f>
        <v>0</v>
      </c>
      <c r="BI527" s="141">
        <f>IF(N527="nulová",J527,0)</f>
        <v>0</v>
      </c>
      <c r="BJ527" s="18" t="s">
        <v>88</v>
      </c>
      <c r="BK527" s="141">
        <f>ROUND(I527*H527,2)</f>
        <v>0</v>
      </c>
      <c r="BL527" s="18" t="s">
        <v>262</v>
      </c>
      <c r="BM527" s="140" t="s">
        <v>763</v>
      </c>
    </row>
    <row r="528" spans="2:65" s="1" customFormat="1" ht="19.5" x14ac:dyDescent="0.2">
      <c r="B528" s="33"/>
      <c r="D528" s="147" t="s">
        <v>256</v>
      </c>
      <c r="F528" s="164" t="s">
        <v>764</v>
      </c>
      <c r="I528" s="144"/>
      <c r="L528" s="33"/>
      <c r="M528" s="145"/>
      <c r="U528" s="330"/>
      <c r="V528" s="1" t="str">
        <f t="shared" si="6"/>
        <v/>
      </c>
      <c r="AT528" s="18" t="s">
        <v>256</v>
      </c>
      <c r="AU528" s="18" t="s">
        <v>88</v>
      </c>
    </row>
    <row r="529" spans="2:65" s="14" customFormat="1" ht="11.25" x14ac:dyDescent="0.2">
      <c r="B529" s="159"/>
      <c r="D529" s="147" t="s">
        <v>168</v>
      </c>
      <c r="E529" s="160" t="s">
        <v>19</v>
      </c>
      <c r="F529" s="161" t="s">
        <v>322</v>
      </c>
      <c r="H529" s="160" t="s">
        <v>19</v>
      </c>
      <c r="I529" s="162"/>
      <c r="L529" s="159"/>
      <c r="M529" s="163"/>
      <c r="U529" s="333"/>
      <c r="V529" s="1" t="str">
        <f t="shared" si="6"/>
        <v/>
      </c>
      <c r="AT529" s="160" t="s">
        <v>168</v>
      </c>
      <c r="AU529" s="160" t="s">
        <v>88</v>
      </c>
      <c r="AV529" s="14" t="s">
        <v>82</v>
      </c>
      <c r="AW529" s="14" t="s">
        <v>36</v>
      </c>
      <c r="AX529" s="14" t="s">
        <v>75</v>
      </c>
      <c r="AY529" s="160" t="s">
        <v>156</v>
      </c>
    </row>
    <row r="530" spans="2:65" s="12" customFormat="1" ht="11.25" x14ac:dyDescent="0.2">
      <c r="B530" s="146"/>
      <c r="D530" s="147" t="s">
        <v>168</v>
      </c>
      <c r="E530" s="148" t="s">
        <v>19</v>
      </c>
      <c r="F530" s="149" t="s">
        <v>323</v>
      </c>
      <c r="H530" s="150">
        <v>14.19</v>
      </c>
      <c r="I530" s="151"/>
      <c r="L530" s="146"/>
      <c r="M530" s="152"/>
      <c r="U530" s="331"/>
      <c r="V530" s="1" t="str">
        <f t="shared" si="6"/>
        <v/>
      </c>
      <c r="AT530" s="148" t="s">
        <v>168</v>
      </c>
      <c r="AU530" s="148" t="s">
        <v>88</v>
      </c>
      <c r="AV530" s="12" t="s">
        <v>88</v>
      </c>
      <c r="AW530" s="12" t="s">
        <v>36</v>
      </c>
      <c r="AX530" s="12" t="s">
        <v>75</v>
      </c>
      <c r="AY530" s="148" t="s">
        <v>156</v>
      </c>
    </row>
    <row r="531" spans="2:65" s="12" customFormat="1" ht="11.25" x14ac:dyDescent="0.2">
      <c r="B531" s="146"/>
      <c r="D531" s="147" t="s">
        <v>168</v>
      </c>
      <c r="E531" s="148" t="s">
        <v>19</v>
      </c>
      <c r="F531" s="149" t="s">
        <v>324</v>
      </c>
      <c r="H531" s="150">
        <v>3.93</v>
      </c>
      <c r="I531" s="151"/>
      <c r="L531" s="146"/>
      <c r="M531" s="152"/>
      <c r="U531" s="331"/>
      <c r="V531" s="1" t="str">
        <f t="shared" si="6"/>
        <v/>
      </c>
      <c r="AT531" s="148" t="s">
        <v>168</v>
      </c>
      <c r="AU531" s="148" t="s">
        <v>88</v>
      </c>
      <c r="AV531" s="12" t="s">
        <v>88</v>
      </c>
      <c r="AW531" s="12" t="s">
        <v>36</v>
      </c>
      <c r="AX531" s="12" t="s">
        <v>75</v>
      </c>
      <c r="AY531" s="148" t="s">
        <v>156</v>
      </c>
    </row>
    <row r="532" spans="2:65" s="12" customFormat="1" ht="11.25" x14ac:dyDescent="0.2">
      <c r="B532" s="146"/>
      <c r="D532" s="147" t="s">
        <v>168</v>
      </c>
      <c r="E532" s="148" t="s">
        <v>19</v>
      </c>
      <c r="F532" s="149" t="s">
        <v>325</v>
      </c>
      <c r="H532" s="150">
        <v>19.95</v>
      </c>
      <c r="I532" s="151"/>
      <c r="L532" s="146"/>
      <c r="M532" s="152"/>
      <c r="U532" s="331"/>
      <c r="V532" s="1" t="str">
        <f t="shared" si="6"/>
        <v/>
      </c>
      <c r="AT532" s="148" t="s">
        <v>168</v>
      </c>
      <c r="AU532" s="148" t="s">
        <v>88</v>
      </c>
      <c r="AV532" s="12" t="s">
        <v>88</v>
      </c>
      <c r="AW532" s="12" t="s">
        <v>36</v>
      </c>
      <c r="AX532" s="12" t="s">
        <v>75</v>
      </c>
      <c r="AY532" s="148" t="s">
        <v>156</v>
      </c>
    </row>
    <row r="533" spans="2:65" s="13" customFormat="1" ht="11.25" x14ac:dyDescent="0.2">
      <c r="B533" s="153"/>
      <c r="D533" s="147" t="s">
        <v>168</v>
      </c>
      <c r="E533" s="154" t="s">
        <v>19</v>
      </c>
      <c r="F533" s="155" t="s">
        <v>170</v>
      </c>
      <c r="H533" s="156">
        <v>38.07</v>
      </c>
      <c r="I533" s="157"/>
      <c r="L533" s="153"/>
      <c r="M533" s="158"/>
      <c r="U533" s="332"/>
      <c r="V533" s="1" t="str">
        <f t="shared" si="6"/>
        <v/>
      </c>
      <c r="AT533" s="154" t="s">
        <v>168</v>
      </c>
      <c r="AU533" s="154" t="s">
        <v>88</v>
      </c>
      <c r="AV533" s="13" t="s">
        <v>164</v>
      </c>
      <c r="AW533" s="13" t="s">
        <v>36</v>
      </c>
      <c r="AX533" s="13" t="s">
        <v>82</v>
      </c>
      <c r="AY533" s="154" t="s">
        <v>156</v>
      </c>
    </row>
    <row r="534" spans="2:65" s="1" customFormat="1" ht="37.9" customHeight="1" x14ac:dyDescent="0.2">
      <c r="B534" s="33"/>
      <c r="C534" s="129" t="s">
        <v>765</v>
      </c>
      <c r="D534" s="129" t="s">
        <v>159</v>
      </c>
      <c r="E534" s="130" t="s">
        <v>766</v>
      </c>
      <c r="F534" s="131" t="s">
        <v>767</v>
      </c>
      <c r="G534" s="132" t="s">
        <v>588</v>
      </c>
      <c r="H534" s="181"/>
      <c r="I534" s="134"/>
      <c r="J534" s="135">
        <f>ROUND(I534*H534,2)</f>
        <v>0</v>
      </c>
      <c r="K534" s="131" t="s">
        <v>163</v>
      </c>
      <c r="L534" s="33"/>
      <c r="M534" s="136" t="s">
        <v>19</v>
      </c>
      <c r="N534" s="137" t="s">
        <v>47</v>
      </c>
      <c r="P534" s="138">
        <f>O534*H534</f>
        <v>0</v>
      </c>
      <c r="Q534" s="138">
        <v>0</v>
      </c>
      <c r="R534" s="138">
        <f>Q534*H534</f>
        <v>0</v>
      </c>
      <c r="S534" s="138">
        <v>0</v>
      </c>
      <c r="T534" s="138">
        <f>S534*H534</f>
        <v>0</v>
      </c>
      <c r="U534" s="329" t="s">
        <v>19</v>
      </c>
      <c r="V534" s="1" t="str">
        <f t="shared" si="6"/>
        <v/>
      </c>
      <c r="AR534" s="140" t="s">
        <v>262</v>
      </c>
      <c r="AT534" s="140" t="s">
        <v>159</v>
      </c>
      <c r="AU534" s="140" t="s">
        <v>88</v>
      </c>
      <c r="AY534" s="18" t="s">
        <v>156</v>
      </c>
      <c r="BE534" s="141">
        <f>IF(N534="základní",J534,0)</f>
        <v>0</v>
      </c>
      <c r="BF534" s="141">
        <f>IF(N534="snížená",J534,0)</f>
        <v>0</v>
      </c>
      <c r="BG534" s="141">
        <f>IF(N534="zákl. přenesená",J534,0)</f>
        <v>0</v>
      </c>
      <c r="BH534" s="141">
        <f>IF(N534="sníž. přenesená",J534,0)</f>
        <v>0</v>
      </c>
      <c r="BI534" s="141">
        <f>IF(N534="nulová",J534,0)</f>
        <v>0</v>
      </c>
      <c r="BJ534" s="18" t="s">
        <v>88</v>
      </c>
      <c r="BK534" s="141">
        <f>ROUND(I534*H534,2)</f>
        <v>0</v>
      </c>
      <c r="BL534" s="18" t="s">
        <v>262</v>
      </c>
      <c r="BM534" s="140" t="s">
        <v>768</v>
      </c>
    </row>
    <row r="535" spans="2:65" s="1" customFormat="1" ht="11.25" x14ac:dyDescent="0.2">
      <c r="B535" s="33"/>
      <c r="D535" s="142" t="s">
        <v>166</v>
      </c>
      <c r="F535" s="143" t="s">
        <v>769</v>
      </c>
      <c r="I535" s="144"/>
      <c r="L535" s="33"/>
      <c r="M535" s="145"/>
      <c r="U535" s="330"/>
      <c r="V535" s="1" t="str">
        <f t="shared" si="6"/>
        <v/>
      </c>
      <c r="AT535" s="18" t="s">
        <v>166</v>
      </c>
      <c r="AU535" s="18" t="s">
        <v>88</v>
      </c>
    </row>
    <row r="536" spans="2:65" s="11" customFormat="1" ht="22.9" customHeight="1" x14ac:dyDescent="0.2">
      <c r="B536" s="117"/>
      <c r="D536" s="118" t="s">
        <v>74</v>
      </c>
      <c r="E536" s="127" t="s">
        <v>770</v>
      </c>
      <c r="F536" s="127" t="s">
        <v>771</v>
      </c>
      <c r="I536" s="120"/>
      <c r="J536" s="128">
        <f>BK536</f>
        <v>0</v>
      </c>
      <c r="L536" s="117"/>
      <c r="M536" s="122"/>
      <c r="P536" s="123">
        <f>SUM(P537:P547)</f>
        <v>0</v>
      </c>
      <c r="R536" s="123">
        <f>SUM(R537:R547)</f>
        <v>7.1809999999999999E-3</v>
      </c>
      <c r="T536" s="123">
        <f>SUM(T537:T547)</f>
        <v>8.2129999999999998E-3</v>
      </c>
      <c r="U536" s="328"/>
      <c r="V536" s="1" t="str">
        <f t="shared" si="6"/>
        <v/>
      </c>
      <c r="AR536" s="118" t="s">
        <v>88</v>
      </c>
      <c r="AT536" s="125" t="s">
        <v>74</v>
      </c>
      <c r="AU536" s="125" t="s">
        <v>82</v>
      </c>
      <c r="AY536" s="118" t="s">
        <v>156</v>
      </c>
      <c r="BK536" s="126">
        <f>SUM(BK537:BK547)</f>
        <v>0</v>
      </c>
    </row>
    <row r="537" spans="2:65" s="1" customFormat="1" ht="16.5" customHeight="1" x14ac:dyDescent="0.2">
      <c r="B537" s="33"/>
      <c r="C537" s="129" t="s">
        <v>772</v>
      </c>
      <c r="D537" s="129" t="s">
        <v>159</v>
      </c>
      <c r="E537" s="130" t="s">
        <v>773</v>
      </c>
      <c r="F537" s="131" t="s">
        <v>774</v>
      </c>
      <c r="G537" s="132" t="s">
        <v>215</v>
      </c>
      <c r="H537" s="133">
        <v>4.3</v>
      </c>
      <c r="I537" s="134"/>
      <c r="J537" s="135">
        <f>ROUND(I537*H537,2)</f>
        <v>0</v>
      </c>
      <c r="K537" s="131" t="s">
        <v>163</v>
      </c>
      <c r="L537" s="33"/>
      <c r="M537" s="136" t="s">
        <v>19</v>
      </c>
      <c r="N537" s="137" t="s">
        <v>47</v>
      </c>
      <c r="P537" s="138">
        <f>O537*H537</f>
        <v>0</v>
      </c>
      <c r="Q537" s="138">
        <v>0</v>
      </c>
      <c r="R537" s="138">
        <f>Q537*H537</f>
        <v>0</v>
      </c>
      <c r="S537" s="138">
        <v>1.91E-3</v>
      </c>
      <c r="T537" s="138">
        <f>S537*H537</f>
        <v>8.2129999999999998E-3</v>
      </c>
      <c r="U537" s="329" t="s">
        <v>19</v>
      </c>
      <c r="V537" s="1" t="str">
        <f t="shared" si="6"/>
        <v/>
      </c>
      <c r="AR537" s="140" t="s">
        <v>262</v>
      </c>
      <c r="AT537" s="140" t="s">
        <v>159</v>
      </c>
      <c r="AU537" s="140" t="s">
        <v>88</v>
      </c>
      <c r="AY537" s="18" t="s">
        <v>156</v>
      </c>
      <c r="BE537" s="141">
        <f>IF(N537="základní",J537,0)</f>
        <v>0</v>
      </c>
      <c r="BF537" s="141">
        <f>IF(N537="snížená",J537,0)</f>
        <v>0</v>
      </c>
      <c r="BG537" s="141">
        <f>IF(N537="zákl. přenesená",J537,0)</f>
        <v>0</v>
      </c>
      <c r="BH537" s="141">
        <f>IF(N537="sníž. přenesená",J537,0)</f>
        <v>0</v>
      </c>
      <c r="BI537" s="141">
        <f>IF(N537="nulová",J537,0)</f>
        <v>0</v>
      </c>
      <c r="BJ537" s="18" t="s">
        <v>88</v>
      </c>
      <c r="BK537" s="141">
        <f>ROUND(I537*H537,2)</f>
        <v>0</v>
      </c>
      <c r="BL537" s="18" t="s">
        <v>262</v>
      </c>
      <c r="BM537" s="140" t="s">
        <v>775</v>
      </c>
    </row>
    <row r="538" spans="2:65" s="1" customFormat="1" ht="11.25" x14ac:dyDescent="0.2">
      <c r="B538" s="33"/>
      <c r="D538" s="142" t="s">
        <v>166</v>
      </c>
      <c r="F538" s="143" t="s">
        <v>776</v>
      </c>
      <c r="I538" s="144"/>
      <c r="L538" s="33"/>
      <c r="M538" s="145"/>
      <c r="U538" s="330"/>
      <c r="V538" s="1" t="str">
        <f t="shared" si="6"/>
        <v/>
      </c>
      <c r="AT538" s="18" t="s">
        <v>166</v>
      </c>
      <c r="AU538" s="18" t="s">
        <v>88</v>
      </c>
    </row>
    <row r="539" spans="2:65" s="12" customFormat="1" ht="11.25" x14ac:dyDescent="0.2">
      <c r="B539" s="146"/>
      <c r="D539" s="147" t="s">
        <v>168</v>
      </c>
      <c r="E539" s="148" t="s">
        <v>19</v>
      </c>
      <c r="F539" s="149" t="s">
        <v>777</v>
      </c>
      <c r="H539" s="150">
        <v>4.3</v>
      </c>
      <c r="I539" s="151"/>
      <c r="L539" s="146"/>
      <c r="M539" s="152"/>
      <c r="U539" s="331"/>
      <c r="V539" s="1" t="str">
        <f t="shared" si="6"/>
        <v/>
      </c>
      <c r="AT539" s="148" t="s">
        <v>168</v>
      </c>
      <c r="AU539" s="148" t="s">
        <v>88</v>
      </c>
      <c r="AV539" s="12" t="s">
        <v>88</v>
      </c>
      <c r="AW539" s="12" t="s">
        <v>36</v>
      </c>
      <c r="AX539" s="12" t="s">
        <v>75</v>
      </c>
      <c r="AY539" s="148" t="s">
        <v>156</v>
      </c>
    </row>
    <row r="540" spans="2:65" s="13" customFormat="1" ht="11.25" x14ac:dyDescent="0.2">
      <c r="B540" s="153"/>
      <c r="D540" s="147" t="s">
        <v>168</v>
      </c>
      <c r="E540" s="154" t="s">
        <v>19</v>
      </c>
      <c r="F540" s="155" t="s">
        <v>170</v>
      </c>
      <c r="H540" s="156">
        <v>4.3</v>
      </c>
      <c r="I540" s="157"/>
      <c r="L540" s="153"/>
      <c r="M540" s="158"/>
      <c r="U540" s="332"/>
      <c r="V540" s="1" t="str">
        <f t="shared" si="6"/>
        <v/>
      </c>
      <c r="AT540" s="154" t="s">
        <v>168</v>
      </c>
      <c r="AU540" s="154" t="s">
        <v>88</v>
      </c>
      <c r="AV540" s="13" t="s">
        <v>164</v>
      </c>
      <c r="AW540" s="13" t="s">
        <v>36</v>
      </c>
      <c r="AX540" s="13" t="s">
        <v>82</v>
      </c>
      <c r="AY540" s="154" t="s">
        <v>156</v>
      </c>
    </row>
    <row r="541" spans="2:65" s="1" customFormat="1" ht="24.2" customHeight="1" x14ac:dyDescent="0.2">
      <c r="B541" s="33"/>
      <c r="C541" s="129" t="s">
        <v>778</v>
      </c>
      <c r="D541" s="129" t="s">
        <v>159</v>
      </c>
      <c r="E541" s="130" t="s">
        <v>779</v>
      </c>
      <c r="F541" s="131" t="s">
        <v>780</v>
      </c>
      <c r="G541" s="132" t="s">
        <v>215</v>
      </c>
      <c r="H541" s="133">
        <v>4.3</v>
      </c>
      <c r="I541" s="134"/>
      <c r="J541" s="135">
        <f>ROUND(I541*H541,2)</f>
        <v>0</v>
      </c>
      <c r="K541" s="131" t="s">
        <v>163</v>
      </c>
      <c r="L541" s="33"/>
      <c r="M541" s="136" t="s">
        <v>19</v>
      </c>
      <c r="N541" s="137" t="s">
        <v>47</v>
      </c>
      <c r="P541" s="138">
        <f>O541*H541</f>
        <v>0</v>
      </c>
      <c r="Q541" s="138">
        <v>1.67E-3</v>
      </c>
      <c r="R541" s="138">
        <f>Q541*H541</f>
        <v>7.1809999999999999E-3</v>
      </c>
      <c r="S541" s="138">
        <v>0</v>
      </c>
      <c r="T541" s="138">
        <f>S541*H541</f>
        <v>0</v>
      </c>
      <c r="U541" s="329" t="s">
        <v>19</v>
      </c>
      <c r="V541" s="1" t="str">
        <f t="shared" si="6"/>
        <v/>
      </c>
      <c r="AR541" s="140" t="s">
        <v>262</v>
      </c>
      <c r="AT541" s="140" t="s">
        <v>159</v>
      </c>
      <c r="AU541" s="140" t="s">
        <v>88</v>
      </c>
      <c r="AY541" s="18" t="s">
        <v>156</v>
      </c>
      <c r="BE541" s="141">
        <f>IF(N541="základní",J541,0)</f>
        <v>0</v>
      </c>
      <c r="BF541" s="141">
        <f>IF(N541="snížená",J541,0)</f>
        <v>0</v>
      </c>
      <c r="BG541" s="141">
        <f>IF(N541="zákl. přenesená",J541,0)</f>
        <v>0</v>
      </c>
      <c r="BH541" s="141">
        <f>IF(N541="sníž. přenesená",J541,0)</f>
        <v>0</v>
      </c>
      <c r="BI541" s="141">
        <f>IF(N541="nulová",J541,0)</f>
        <v>0</v>
      </c>
      <c r="BJ541" s="18" t="s">
        <v>88</v>
      </c>
      <c r="BK541" s="141">
        <f>ROUND(I541*H541,2)</f>
        <v>0</v>
      </c>
      <c r="BL541" s="18" t="s">
        <v>262</v>
      </c>
      <c r="BM541" s="140" t="s">
        <v>781</v>
      </c>
    </row>
    <row r="542" spans="2:65" s="1" customFormat="1" ht="11.25" x14ac:dyDescent="0.2">
      <c r="B542" s="33"/>
      <c r="D542" s="142" t="s">
        <v>166</v>
      </c>
      <c r="F542" s="143" t="s">
        <v>782</v>
      </c>
      <c r="I542" s="144"/>
      <c r="L542" s="33"/>
      <c r="M542" s="145"/>
      <c r="U542" s="330"/>
      <c r="V542" s="1" t="str">
        <f t="shared" si="6"/>
        <v/>
      </c>
      <c r="AT542" s="18" t="s">
        <v>166</v>
      </c>
      <c r="AU542" s="18" t="s">
        <v>88</v>
      </c>
    </row>
    <row r="543" spans="2:65" s="14" customFormat="1" ht="11.25" x14ac:dyDescent="0.2">
      <c r="B543" s="159"/>
      <c r="D543" s="147" t="s">
        <v>168</v>
      </c>
      <c r="E543" s="160" t="s">
        <v>19</v>
      </c>
      <c r="F543" s="161" t="s">
        <v>217</v>
      </c>
      <c r="H543" s="160" t="s">
        <v>19</v>
      </c>
      <c r="I543" s="162"/>
      <c r="L543" s="159"/>
      <c r="M543" s="163"/>
      <c r="U543" s="333"/>
      <c r="V543" s="1" t="str">
        <f t="shared" si="6"/>
        <v/>
      </c>
      <c r="AT543" s="160" t="s">
        <v>168</v>
      </c>
      <c r="AU543" s="160" t="s">
        <v>88</v>
      </c>
      <c r="AV543" s="14" t="s">
        <v>82</v>
      </c>
      <c r="AW543" s="14" t="s">
        <v>36</v>
      </c>
      <c r="AX543" s="14" t="s">
        <v>75</v>
      </c>
      <c r="AY543" s="160" t="s">
        <v>156</v>
      </c>
    </row>
    <row r="544" spans="2:65" s="12" customFormat="1" ht="11.25" x14ac:dyDescent="0.2">
      <c r="B544" s="146"/>
      <c r="D544" s="147" t="s">
        <v>168</v>
      </c>
      <c r="E544" s="148" t="s">
        <v>19</v>
      </c>
      <c r="F544" s="149" t="s">
        <v>783</v>
      </c>
      <c r="H544" s="150">
        <v>4.3</v>
      </c>
      <c r="I544" s="151"/>
      <c r="L544" s="146"/>
      <c r="M544" s="152"/>
      <c r="U544" s="331"/>
      <c r="V544" s="1" t="str">
        <f t="shared" si="6"/>
        <v/>
      </c>
      <c r="AT544" s="148" t="s">
        <v>168</v>
      </c>
      <c r="AU544" s="148" t="s">
        <v>88</v>
      </c>
      <c r="AV544" s="12" t="s">
        <v>88</v>
      </c>
      <c r="AW544" s="12" t="s">
        <v>36</v>
      </c>
      <c r="AX544" s="12" t="s">
        <v>75</v>
      </c>
      <c r="AY544" s="148" t="s">
        <v>156</v>
      </c>
    </row>
    <row r="545" spans="2:65" s="13" customFormat="1" ht="11.25" x14ac:dyDescent="0.2">
      <c r="B545" s="153"/>
      <c r="D545" s="147" t="s">
        <v>168</v>
      </c>
      <c r="E545" s="154" t="s">
        <v>19</v>
      </c>
      <c r="F545" s="155" t="s">
        <v>170</v>
      </c>
      <c r="H545" s="156">
        <v>4.3</v>
      </c>
      <c r="I545" s="157"/>
      <c r="L545" s="153"/>
      <c r="M545" s="158"/>
      <c r="U545" s="332"/>
      <c r="V545" s="1" t="str">
        <f t="shared" si="6"/>
        <v/>
      </c>
      <c r="AT545" s="154" t="s">
        <v>168</v>
      </c>
      <c r="AU545" s="154" t="s">
        <v>88</v>
      </c>
      <c r="AV545" s="13" t="s">
        <v>164</v>
      </c>
      <c r="AW545" s="13" t="s">
        <v>36</v>
      </c>
      <c r="AX545" s="13" t="s">
        <v>82</v>
      </c>
      <c r="AY545" s="154" t="s">
        <v>156</v>
      </c>
    </row>
    <row r="546" spans="2:65" s="1" customFormat="1" ht="24.2" customHeight="1" x14ac:dyDescent="0.2">
      <c r="B546" s="33"/>
      <c r="C546" s="129" t="s">
        <v>784</v>
      </c>
      <c r="D546" s="129" t="s">
        <v>159</v>
      </c>
      <c r="E546" s="130" t="s">
        <v>785</v>
      </c>
      <c r="F546" s="131" t="s">
        <v>786</v>
      </c>
      <c r="G546" s="132" t="s">
        <v>588</v>
      </c>
      <c r="H546" s="181"/>
      <c r="I546" s="134"/>
      <c r="J546" s="135">
        <f>ROUND(I546*H546,2)</f>
        <v>0</v>
      </c>
      <c r="K546" s="131" t="s">
        <v>163</v>
      </c>
      <c r="L546" s="33"/>
      <c r="M546" s="136" t="s">
        <v>19</v>
      </c>
      <c r="N546" s="137" t="s">
        <v>47</v>
      </c>
      <c r="P546" s="138">
        <f>O546*H546</f>
        <v>0</v>
      </c>
      <c r="Q546" s="138">
        <v>0</v>
      </c>
      <c r="R546" s="138">
        <f>Q546*H546</f>
        <v>0</v>
      </c>
      <c r="S546" s="138">
        <v>0</v>
      </c>
      <c r="T546" s="138">
        <f>S546*H546</f>
        <v>0</v>
      </c>
      <c r="U546" s="329" t="s">
        <v>19</v>
      </c>
      <c r="V546" s="1" t="str">
        <f t="shared" si="6"/>
        <v/>
      </c>
      <c r="AR546" s="140" t="s">
        <v>262</v>
      </c>
      <c r="AT546" s="140" t="s">
        <v>159</v>
      </c>
      <c r="AU546" s="140" t="s">
        <v>88</v>
      </c>
      <c r="AY546" s="18" t="s">
        <v>156</v>
      </c>
      <c r="BE546" s="141">
        <f>IF(N546="základní",J546,0)</f>
        <v>0</v>
      </c>
      <c r="BF546" s="141">
        <f>IF(N546="snížená",J546,0)</f>
        <v>0</v>
      </c>
      <c r="BG546" s="141">
        <f>IF(N546="zákl. přenesená",J546,0)</f>
        <v>0</v>
      </c>
      <c r="BH546" s="141">
        <f>IF(N546="sníž. přenesená",J546,0)</f>
        <v>0</v>
      </c>
      <c r="BI546" s="141">
        <f>IF(N546="nulová",J546,0)</f>
        <v>0</v>
      </c>
      <c r="BJ546" s="18" t="s">
        <v>88</v>
      </c>
      <c r="BK546" s="141">
        <f>ROUND(I546*H546,2)</f>
        <v>0</v>
      </c>
      <c r="BL546" s="18" t="s">
        <v>262</v>
      </c>
      <c r="BM546" s="140" t="s">
        <v>787</v>
      </c>
    </row>
    <row r="547" spans="2:65" s="1" customFormat="1" ht="11.25" x14ac:dyDescent="0.2">
      <c r="B547" s="33"/>
      <c r="D547" s="142" t="s">
        <v>166</v>
      </c>
      <c r="F547" s="143" t="s">
        <v>788</v>
      </c>
      <c r="I547" s="144"/>
      <c r="L547" s="33"/>
      <c r="M547" s="145"/>
      <c r="U547" s="330"/>
      <c r="V547" s="1" t="str">
        <f t="shared" si="6"/>
        <v/>
      </c>
      <c r="AT547" s="18" t="s">
        <v>166</v>
      </c>
      <c r="AU547" s="18" t="s">
        <v>88</v>
      </c>
    </row>
    <row r="548" spans="2:65" s="11" customFormat="1" ht="22.9" customHeight="1" x14ac:dyDescent="0.2">
      <c r="B548" s="117"/>
      <c r="D548" s="118" t="s">
        <v>74</v>
      </c>
      <c r="E548" s="127" t="s">
        <v>789</v>
      </c>
      <c r="F548" s="127" t="s">
        <v>790</v>
      </c>
      <c r="I548" s="120"/>
      <c r="J548" s="128">
        <f>BK548</f>
        <v>0</v>
      </c>
      <c r="L548" s="117"/>
      <c r="M548" s="122"/>
      <c r="P548" s="123">
        <f>SUM(P549:P615)</f>
        <v>0</v>
      </c>
      <c r="R548" s="123">
        <f>SUM(R549:R615)</f>
        <v>4.4679999999999997E-3</v>
      </c>
      <c r="T548" s="123">
        <f>SUM(T549:T615)</f>
        <v>0.5245200000000001</v>
      </c>
      <c r="U548" s="328"/>
      <c r="V548" s="1" t="str">
        <f t="shared" si="6"/>
        <v/>
      </c>
      <c r="AR548" s="118" t="s">
        <v>88</v>
      </c>
      <c r="AT548" s="125" t="s">
        <v>74</v>
      </c>
      <c r="AU548" s="125" t="s">
        <v>82</v>
      </c>
      <c r="AY548" s="118" t="s">
        <v>156</v>
      </c>
      <c r="BK548" s="126">
        <f>SUM(BK549:BK615)</f>
        <v>0</v>
      </c>
    </row>
    <row r="549" spans="2:65" s="1" customFormat="1" ht="16.5" customHeight="1" x14ac:dyDescent="0.2">
      <c r="B549" s="33"/>
      <c r="C549" s="129" t="s">
        <v>791</v>
      </c>
      <c r="D549" s="129" t="s">
        <v>159</v>
      </c>
      <c r="E549" s="130" t="s">
        <v>792</v>
      </c>
      <c r="F549" s="131" t="s">
        <v>793</v>
      </c>
      <c r="G549" s="132" t="s">
        <v>162</v>
      </c>
      <c r="H549" s="133">
        <v>2</v>
      </c>
      <c r="I549" s="134"/>
      <c r="J549" s="135">
        <f>ROUND(I549*H549,2)</f>
        <v>0</v>
      </c>
      <c r="K549" s="131" t="s">
        <v>163</v>
      </c>
      <c r="L549" s="33"/>
      <c r="M549" s="136" t="s">
        <v>19</v>
      </c>
      <c r="N549" s="137" t="s">
        <v>47</v>
      </c>
      <c r="P549" s="138">
        <f>O549*H549</f>
        <v>0</v>
      </c>
      <c r="Q549" s="138">
        <v>0</v>
      </c>
      <c r="R549" s="138">
        <f>Q549*H549</f>
        <v>0</v>
      </c>
      <c r="S549" s="138">
        <v>1E-3</v>
      </c>
      <c r="T549" s="138">
        <f>S549*H549</f>
        <v>2E-3</v>
      </c>
      <c r="U549" s="329" t="s">
        <v>19</v>
      </c>
      <c r="V549" s="1" t="str">
        <f t="shared" si="6"/>
        <v/>
      </c>
      <c r="AR549" s="140" t="s">
        <v>262</v>
      </c>
      <c r="AT549" s="140" t="s">
        <v>159</v>
      </c>
      <c r="AU549" s="140" t="s">
        <v>88</v>
      </c>
      <c r="AY549" s="18" t="s">
        <v>156</v>
      </c>
      <c r="BE549" s="141">
        <f>IF(N549="základní",J549,0)</f>
        <v>0</v>
      </c>
      <c r="BF549" s="141">
        <f>IF(N549="snížená",J549,0)</f>
        <v>0</v>
      </c>
      <c r="BG549" s="141">
        <f>IF(N549="zákl. přenesená",J549,0)</f>
        <v>0</v>
      </c>
      <c r="BH549" s="141">
        <f>IF(N549="sníž. přenesená",J549,0)</f>
        <v>0</v>
      </c>
      <c r="BI549" s="141">
        <f>IF(N549="nulová",J549,0)</f>
        <v>0</v>
      </c>
      <c r="BJ549" s="18" t="s">
        <v>88</v>
      </c>
      <c r="BK549" s="141">
        <f>ROUND(I549*H549,2)</f>
        <v>0</v>
      </c>
      <c r="BL549" s="18" t="s">
        <v>262</v>
      </c>
      <c r="BM549" s="140" t="s">
        <v>794</v>
      </c>
    </row>
    <row r="550" spans="2:65" s="1" customFormat="1" ht="11.25" x14ac:dyDescent="0.2">
      <c r="B550" s="33"/>
      <c r="D550" s="142" t="s">
        <v>166</v>
      </c>
      <c r="F550" s="143" t="s">
        <v>795</v>
      </c>
      <c r="I550" s="144"/>
      <c r="L550" s="33"/>
      <c r="M550" s="145"/>
      <c r="U550" s="330"/>
      <c r="V550" s="1" t="str">
        <f t="shared" si="6"/>
        <v/>
      </c>
      <c r="AT550" s="18" t="s">
        <v>166</v>
      </c>
      <c r="AU550" s="18" t="s">
        <v>88</v>
      </c>
    </row>
    <row r="551" spans="2:65" s="1" customFormat="1" ht="16.5" customHeight="1" x14ac:dyDescent="0.2">
      <c r="B551" s="33"/>
      <c r="C551" s="129" t="s">
        <v>796</v>
      </c>
      <c r="D551" s="129" t="s">
        <v>159</v>
      </c>
      <c r="E551" s="130" t="s">
        <v>797</v>
      </c>
      <c r="F551" s="131" t="s">
        <v>798</v>
      </c>
      <c r="G551" s="132" t="s">
        <v>215</v>
      </c>
      <c r="H551" s="133">
        <v>2.2599999999999998</v>
      </c>
      <c r="I551" s="134"/>
      <c r="J551" s="135">
        <f>ROUND(I551*H551,2)</f>
        <v>0</v>
      </c>
      <c r="K551" s="131" t="s">
        <v>163</v>
      </c>
      <c r="L551" s="33"/>
      <c r="M551" s="136" t="s">
        <v>19</v>
      </c>
      <c r="N551" s="137" t="s">
        <v>47</v>
      </c>
      <c r="P551" s="138">
        <f>O551*H551</f>
        <v>0</v>
      </c>
      <c r="Q551" s="138">
        <v>0</v>
      </c>
      <c r="R551" s="138">
        <f>Q551*H551</f>
        <v>0</v>
      </c>
      <c r="S551" s="138">
        <v>2E-3</v>
      </c>
      <c r="T551" s="138">
        <f>S551*H551</f>
        <v>4.5199999999999997E-3</v>
      </c>
      <c r="U551" s="329" t="s">
        <v>19</v>
      </c>
      <c r="V551" s="1" t="str">
        <f t="shared" si="6"/>
        <v/>
      </c>
      <c r="AR551" s="140" t="s">
        <v>262</v>
      </c>
      <c r="AT551" s="140" t="s">
        <v>159</v>
      </c>
      <c r="AU551" s="140" t="s">
        <v>88</v>
      </c>
      <c r="AY551" s="18" t="s">
        <v>156</v>
      </c>
      <c r="BE551" s="141">
        <f>IF(N551="základní",J551,0)</f>
        <v>0</v>
      </c>
      <c r="BF551" s="141">
        <f>IF(N551="snížená",J551,0)</f>
        <v>0</v>
      </c>
      <c r="BG551" s="141">
        <f>IF(N551="zákl. přenesená",J551,0)</f>
        <v>0</v>
      </c>
      <c r="BH551" s="141">
        <f>IF(N551="sníž. přenesená",J551,0)</f>
        <v>0</v>
      </c>
      <c r="BI551" s="141">
        <f>IF(N551="nulová",J551,0)</f>
        <v>0</v>
      </c>
      <c r="BJ551" s="18" t="s">
        <v>88</v>
      </c>
      <c r="BK551" s="141">
        <f>ROUND(I551*H551,2)</f>
        <v>0</v>
      </c>
      <c r="BL551" s="18" t="s">
        <v>262</v>
      </c>
      <c r="BM551" s="140" t="s">
        <v>799</v>
      </c>
    </row>
    <row r="552" spans="2:65" s="1" customFormat="1" ht="11.25" x14ac:dyDescent="0.2">
      <c r="B552" s="33"/>
      <c r="D552" s="142" t="s">
        <v>166</v>
      </c>
      <c r="F552" s="143" t="s">
        <v>800</v>
      </c>
      <c r="I552" s="144"/>
      <c r="L552" s="33"/>
      <c r="M552" s="145"/>
      <c r="U552" s="330"/>
      <c r="V552" s="1" t="str">
        <f t="shared" si="6"/>
        <v/>
      </c>
      <c r="AT552" s="18" t="s">
        <v>166</v>
      </c>
      <c r="AU552" s="18" t="s">
        <v>88</v>
      </c>
    </row>
    <row r="553" spans="2:65" s="12" customFormat="1" ht="11.25" x14ac:dyDescent="0.2">
      <c r="B553" s="146"/>
      <c r="D553" s="147" t="s">
        <v>168</v>
      </c>
      <c r="E553" s="148" t="s">
        <v>19</v>
      </c>
      <c r="F553" s="149" t="s">
        <v>801</v>
      </c>
      <c r="H553" s="150">
        <v>2.2599999999999998</v>
      </c>
      <c r="I553" s="151"/>
      <c r="L553" s="146"/>
      <c r="M553" s="152"/>
      <c r="U553" s="331"/>
      <c r="V553" s="1" t="str">
        <f t="shared" si="6"/>
        <v/>
      </c>
      <c r="AT553" s="148" t="s">
        <v>168</v>
      </c>
      <c r="AU553" s="148" t="s">
        <v>88</v>
      </c>
      <c r="AV553" s="12" t="s">
        <v>88</v>
      </c>
      <c r="AW553" s="12" t="s">
        <v>36</v>
      </c>
      <c r="AX553" s="12" t="s">
        <v>75</v>
      </c>
      <c r="AY553" s="148" t="s">
        <v>156</v>
      </c>
    </row>
    <row r="554" spans="2:65" s="13" customFormat="1" ht="11.25" x14ac:dyDescent="0.2">
      <c r="B554" s="153"/>
      <c r="D554" s="147" t="s">
        <v>168</v>
      </c>
      <c r="E554" s="154" t="s">
        <v>19</v>
      </c>
      <c r="F554" s="155" t="s">
        <v>170</v>
      </c>
      <c r="H554" s="156">
        <v>2.2599999999999998</v>
      </c>
      <c r="I554" s="157"/>
      <c r="L554" s="153"/>
      <c r="M554" s="158"/>
      <c r="U554" s="332"/>
      <c r="V554" s="1" t="str">
        <f t="shared" si="6"/>
        <v/>
      </c>
      <c r="AT554" s="154" t="s">
        <v>168</v>
      </c>
      <c r="AU554" s="154" t="s">
        <v>88</v>
      </c>
      <c r="AV554" s="13" t="s">
        <v>164</v>
      </c>
      <c r="AW554" s="13" t="s">
        <v>36</v>
      </c>
      <c r="AX554" s="13" t="s">
        <v>82</v>
      </c>
      <c r="AY554" s="154" t="s">
        <v>156</v>
      </c>
    </row>
    <row r="555" spans="2:65" s="1" customFormat="1" ht="24.2" customHeight="1" x14ac:dyDescent="0.2">
      <c r="B555" s="33"/>
      <c r="C555" s="129" t="s">
        <v>802</v>
      </c>
      <c r="D555" s="129" t="s">
        <v>159</v>
      </c>
      <c r="E555" s="130" t="s">
        <v>803</v>
      </c>
      <c r="F555" s="131" t="s">
        <v>804</v>
      </c>
      <c r="G555" s="132" t="s">
        <v>162</v>
      </c>
      <c r="H555" s="133">
        <v>2</v>
      </c>
      <c r="I555" s="134"/>
      <c r="J555" s="135">
        <f>ROUND(I555*H555,2)</f>
        <v>0</v>
      </c>
      <c r="K555" s="131" t="s">
        <v>163</v>
      </c>
      <c r="L555" s="33"/>
      <c r="M555" s="136" t="s">
        <v>19</v>
      </c>
      <c r="N555" s="137" t="s">
        <v>47</v>
      </c>
      <c r="P555" s="138">
        <f>O555*H555</f>
        <v>0</v>
      </c>
      <c r="Q555" s="138">
        <v>0</v>
      </c>
      <c r="R555" s="138">
        <f>Q555*H555</f>
        <v>0</v>
      </c>
      <c r="S555" s="138">
        <v>0.16600000000000001</v>
      </c>
      <c r="T555" s="138">
        <f>S555*H555</f>
        <v>0.33200000000000002</v>
      </c>
      <c r="U555" s="329" t="s">
        <v>19</v>
      </c>
      <c r="V555" s="1" t="str">
        <f t="shared" si="6"/>
        <v/>
      </c>
      <c r="AR555" s="140" t="s">
        <v>262</v>
      </c>
      <c r="AT555" s="140" t="s">
        <v>159</v>
      </c>
      <c r="AU555" s="140" t="s">
        <v>88</v>
      </c>
      <c r="AY555" s="18" t="s">
        <v>156</v>
      </c>
      <c r="BE555" s="141">
        <f>IF(N555="základní",J555,0)</f>
        <v>0</v>
      </c>
      <c r="BF555" s="141">
        <f>IF(N555="snížená",J555,0)</f>
        <v>0</v>
      </c>
      <c r="BG555" s="141">
        <f>IF(N555="zákl. přenesená",J555,0)</f>
        <v>0</v>
      </c>
      <c r="BH555" s="141">
        <f>IF(N555="sníž. přenesená",J555,0)</f>
        <v>0</v>
      </c>
      <c r="BI555" s="141">
        <f>IF(N555="nulová",J555,0)</f>
        <v>0</v>
      </c>
      <c r="BJ555" s="18" t="s">
        <v>88</v>
      </c>
      <c r="BK555" s="141">
        <f>ROUND(I555*H555,2)</f>
        <v>0</v>
      </c>
      <c r="BL555" s="18" t="s">
        <v>262</v>
      </c>
      <c r="BM555" s="140" t="s">
        <v>805</v>
      </c>
    </row>
    <row r="556" spans="2:65" s="1" customFormat="1" ht="11.25" x14ac:dyDescent="0.2">
      <c r="B556" s="33"/>
      <c r="D556" s="142" t="s">
        <v>166</v>
      </c>
      <c r="F556" s="143" t="s">
        <v>806</v>
      </c>
      <c r="I556" s="144"/>
      <c r="L556" s="33"/>
      <c r="M556" s="145"/>
      <c r="U556" s="330"/>
      <c r="V556" s="1" t="str">
        <f t="shared" ref="V556:V619" si="7">IF(U556="investice",J556,"")</f>
        <v/>
      </c>
      <c r="AT556" s="18" t="s">
        <v>166</v>
      </c>
      <c r="AU556" s="18" t="s">
        <v>88</v>
      </c>
    </row>
    <row r="557" spans="2:65" s="12" customFormat="1" ht="11.25" x14ac:dyDescent="0.2">
      <c r="B557" s="146"/>
      <c r="D557" s="147" t="s">
        <v>168</v>
      </c>
      <c r="E557" s="148" t="s">
        <v>19</v>
      </c>
      <c r="F557" s="149" t="s">
        <v>807</v>
      </c>
      <c r="H557" s="150">
        <v>1</v>
      </c>
      <c r="I557" s="151"/>
      <c r="L557" s="146"/>
      <c r="M557" s="152"/>
      <c r="U557" s="331"/>
      <c r="V557" s="1" t="str">
        <f t="shared" si="7"/>
        <v/>
      </c>
      <c r="AT557" s="148" t="s">
        <v>168</v>
      </c>
      <c r="AU557" s="148" t="s">
        <v>88</v>
      </c>
      <c r="AV557" s="12" t="s">
        <v>88</v>
      </c>
      <c r="AW557" s="12" t="s">
        <v>36</v>
      </c>
      <c r="AX557" s="12" t="s">
        <v>75</v>
      </c>
      <c r="AY557" s="148" t="s">
        <v>156</v>
      </c>
    </row>
    <row r="558" spans="2:65" s="12" customFormat="1" ht="11.25" x14ac:dyDescent="0.2">
      <c r="B558" s="146"/>
      <c r="D558" s="147" t="s">
        <v>168</v>
      </c>
      <c r="E558" s="148" t="s">
        <v>19</v>
      </c>
      <c r="F558" s="149" t="s">
        <v>808</v>
      </c>
      <c r="H558" s="150">
        <v>1</v>
      </c>
      <c r="I558" s="151"/>
      <c r="L558" s="146"/>
      <c r="M558" s="152"/>
      <c r="U558" s="331"/>
      <c r="V558" s="1" t="str">
        <f t="shared" si="7"/>
        <v/>
      </c>
      <c r="AT558" s="148" t="s">
        <v>168</v>
      </c>
      <c r="AU558" s="148" t="s">
        <v>88</v>
      </c>
      <c r="AV558" s="12" t="s">
        <v>88</v>
      </c>
      <c r="AW558" s="12" t="s">
        <v>36</v>
      </c>
      <c r="AX558" s="12" t="s">
        <v>75</v>
      </c>
      <c r="AY558" s="148" t="s">
        <v>156</v>
      </c>
    </row>
    <row r="559" spans="2:65" s="13" customFormat="1" ht="11.25" x14ac:dyDescent="0.2">
      <c r="B559" s="153"/>
      <c r="D559" s="147" t="s">
        <v>168</v>
      </c>
      <c r="E559" s="154" t="s">
        <v>19</v>
      </c>
      <c r="F559" s="155" t="s">
        <v>170</v>
      </c>
      <c r="H559" s="156">
        <v>2</v>
      </c>
      <c r="I559" s="157"/>
      <c r="L559" s="153"/>
      <c r="M559" s="158"/>
      <c r="U559" s="332"/>
      <c r="V559" s="1" t="str">
        <f t="shared" si="7"/>
        <v/>
      </c>
      <c r="AT559" s="154" t="s">
        <v>168</v>
      </c>
      <c r="AU559" s="154" t="s">
        <v>88</v>
      </c>
      <c r="AV559" s="13" t="s">
        <v>164</v>
      </c>
      <c r="AW559" s="13" t="s">
        <v>36</v>
      </c>
      <c r="AX559" s="13" t="s">
        <v>82</v>
      </c>
      <c r="AY559" s="154" t="s">
        <v>156</v>
      </c>
    </row>
    <row r="560" spans="2:65" s="1" customFormat="1" ht="16.5" customHeight="1" x14ac:dyDescent="0.2">
      <c r="B560" s="33"/>
      <c r="C560" s="129" t="s">
        <v>809</v>
      </c>
      <c r="D560" s="129" t="s">
        <v>159</v>
      </c>
      <c r="E560" s="130" t="s">
        <v>810</v>
      </c>
      <c r="F560" s="131" t="s">
        <v>811</v>
      </c>
      <c r="G560" s="132" t="s">
        <v>162</v>
      </c>
      <c r="H560" s="133">
        <v>1</v>
      </c>
      <c r="I560" s="134"/>
      <c r="J560" s="135">
        <f>ROUND(I560*H560,2)</f>
        <v>0</v>
      </c>
      <c r="K560" s="131" t="s">
        <v>19</v>
      </c>
      <c r="L560" s="33"/>
      <c r="M560" s="136" t="s">
        <v>19</v>
      </c>
      <c r="N560" s="137" t="s">
        <v>47</v>
      </c>
      <c r="P560" s="138">
        <f>O560*H560</f>
        <v>0</v>
      </c>
      <c r="Q560" s="138">
        <v>0</v>
      </c>
      <c r="R560" s="138">
        <f>Q560*H560</f>
        <v>0</v>
      </c>
      <c r="S560" s="138">
        <v>0.16600000000000001</v>
      </c>
      <c r="T560" s="138">
        <f>S560*H560</f>
        <v>0.16600000000000001</v>
      </c>
      <c r="U560" s="329" t="s">
        <v>19</v>
      </c>
      <c r="V560" s="1" t="str">
        <f t="shared" si="7"/>
        <v/>
      </c>
      <c r="AR560" s="140" t="s">
        <v>262</v>
      </c>
      <c r="AT560" s="140" t="s">
        <v>159</v>
      </c>
      <c r="AU560" s="140" t="s">
        <v>88</v>
      </c>
      <c r="AY560" s="18" t="s">
        <v>156</v>
      </c>
      <c r="BE560" s="141">
        <f>IF(N560="základní",J560,0)</f>
        <v>0</v>
      </c>
      <c r="BF560" s="141">
        <f>IF(N560="snížená",J560,0)</f>
        <v>0</v>
      </c>
      <c r="BG560" s="141">
        <f>IF(N560="zákl. přenesená",J560,0)</f>
        <v>0</v>
      </c>
      <c r="BH560" s="141">
        <f>IF(N560="sníž. přenesená",J560,0)</f>
        <v>0</v>
      </c>
      <c r="BI560" s="141">
        <f>IF(N560="nulová",J560,0)</f>
        <v>0</v>
      </c>
      <c r="BJ560" s="18" t="s">
        <v>88</v>
      </c>
      <c r="BK560" s="141">
        <f>ROUND(I560*H560,2)</f>
        <v>0</v>
      </c>
      <c r="BL560" s="18" t="s">
        <v>262</v>
      </c>
      <c r="BM560" s="140" t="s">
        <v>812</v>
      </c>
    </row>
    <row r="561" spans="2:65" s="1" customFormat="1" ht="21.75" customHeight="1" x14ac:dyDescent="0.2">
      <c r="B561" s="33"/>
      <c r="C561" s="129" t="s">
        <v>813</v>
      </c>
      <c r="D561" s="129" t="s">
        <v>159</v>
      </c>
      <c r="E561" s="130" t="s">
        <v>814</v>
      </c>
      <c r="F561" s="131" t="s">
        <v>815</v>
      </c>
      <c r="G561" s="132" t="s">
        <v>215</v>
      </c>
      <c r="H561" s="133">
        <v>2.2599999999999998</v>
      </c>
      <c r="I561" s="134"/>
      <c r="J561" s="135">
        <f>ROUND(I561*H561,2)</f>
        <v>0</v>
      </c>
      <c r="K561" s="131" t="s">
        <v>163</v>
      </c>
      <c r="L561" s="33"/>
      <c r="M561" s="136" t="s">
        <v>19</v>
      </c>
      <c r="N561" s="137" t="s">
        <v>47</v>
      </c>
      <c r="P561" s="138">
        <f>O561*H561</f>
        <v>0</v>
      </c>
      <c r="Q561" s="138">
        <v>0</v>
      </c>
      <c r="R561" s="138">
        <f>Q561*H561</f>
        <v>0</v>
      </c>
      <c r="S561" s="138">
        <v>0</v>
      </c>
      <c r="T561" s="138">
        <f>S561*H561</f>
        <v>0</v>
      </c>
      <c r="U561" s="329" t="s">
        <v>19</v>
      </c>
      <c r="V561" s="1" t="str">
        <f t="shared" si="7"/>
        <v/>
      </c>
      <c r="AR561" s="140" t="s">
        <v>262</v>
      </c>
      <c r="AT561" s="140" t="s">
        <v>159</v>
      </c>
      <c r="AU561" s="140" t="s">
        <v>88</v>
      </c>
      <c r="AY561" s="18" t="s">
        <v>156</v>
      </c>
      <c r="BE561" s="141">
        <f>IF(N561="základní",J561,0)</f>
        <v>0</v>
      </c>
      <c r="BF561" s="141">
        <f>IF(N561="snížená",J561,0)</f>
        <v>0</v>
      </c>
      <c r="BG561" s="141">
        <f>IF(N561="zákl. přenesená",J561,0)</f>
        <v>0</v>
      </c>
      <c r="BH561" s="141">
        <f>IF(N561="sníž. přenesená",J561,0)</f>
        <v>0</v>
      </c>
      <c r="BI561" s="141">
        <f>IF(N561="nulová",J561,0)</f>
        <v>0</v>
      </c>
      <c r="BJ561" s="18" t="s">
        <v>88</v>
      </c>
      <c r="BK561" s="141">
        <f>ROUND(I561*H561,2)</f>
        <v>0</v>
      </c>
      <c r="BL561" s="18" t="s">
        <v>262</v>
      </c>
      <c r="BM561" s="140" t="s">
        <v>816</v>
      </c>
    </row>
    <row r="562" spans="2:65" s="1" customFormat="1" ht="11.25" x14ac:dyDescent="0.2">
      <c r="B562" s="33"/>
      <c r="D562" s="142" t="s">
        <v>166</v>
      </c>
      <c r="F562" s="143" t="s">
        <v>817</v>
      </c>
      <c r="I562" s="144"/>
      <c r="L562" s="33"/>
      <c r="M562" s="145"/>
      <c r="U562" s="330"/>
      <c r="V562" s="1" t="str">
        <f t="shared" si="7"/>
        <v/>
      </c>
      <c r="AT562" s="18" t="s">
        <v>166</v>
      </c>
      <c r="AU562" s="18" t="s">
        <v>88</v>
      </c>
    </row>
    <row r="563" spans="2:65" s="14" customFormat="1" ht="11.25" x14ac:dyDescent="0.2">
      <c r="B563" s="159"/>
      <c r="D563" s="147" t="s">
        <v>168</v>
      </c>
      <c r="E563" s="160" t="s">
        <v>19</v>
      </c>
      <c r="F563" s="161" t="s">
        <v>217</v>
      </c>
      <c r="H563" s="160" t="s">
        <v>19</v>
      </c>
      <c r="I563" s="162"/>
      <c r="L563" s="159"/>
      <c r="M563" s="163"/>
      <c r="U563" s="333"/>
      <c r="V563" s="1" t="str">
        <f t="shared" si="7"/>
        <v/>
      </c>
      <c r="AT563" s="160" t="s">
        <v>168</v>
      </c>
      <c r="AU563" s="160" t="s">
        <v>88</v>
      </c>
      <c r="AV563" s="14" t="s">
        <v>82</v>
      </c>
      <c r="AW563" s="14" t="s">
        <v>36</v>
      </c>
      <c r="AX563" s="14" t="s">
        <v>75</v>
      </c>
      <c r="AY563" s="160" t="s">
        <v>156</v>
      </c>
    </row>
    <row r="564" spans="2:65" s="12" customFormat="1" ht="11.25" x14ac:dyDescent="0.2">
      <c r="B564" s="146"/>
      <c r="D564" s="147" t="s">
        <v>168</v>
      </c>
      <c r="E564" s="148" t="s">
        <v>19</v>
      </c>
      <c r="F564" s="149" t="s">
        <v>818</v>
      </c>
      <c r="H564" s="150">
        <v>2.2599999999999998</v>
      </c>
      <c r="I564" s="151"/>
      <c r="L564" s="146"/>
      <c r="M564" s="152"/>
      <c r="U564" s="331"/>
      <c r="V564" s="1" t="str">
        <f t="shared" si="7"/>
        <v/>
      </c>
      <c r="AT564" s="148" t="s">
        <v>168</v>
      </c>
      <c r="AU564" s="148" t="s">
        <v>88</v>
      </c>
      <c r="AV564" s="12" t="s">
        <v>88</v>
      </c>
      <c r="AW564" s="12" t="s">
        <v>36</v>
      </c>
      <c r="AX564" s="12" t="s">
        <v>75</v>
      </c>
      <c r="AY564" s="148" t="s">
        <v>156</v>
      </c>
    </row>
    <row r="565" spans="2:65" s="13" customFormat="1" ht="11.25" x14ac:dyDescent="0.2">
      <c r="B565" s="153"/>
      <c r="D565" s="147" t="s">
        <v>168</v>
      </c>
      <c r="E565" s="154" t="s">
        <v>19</v>
      </c>
      <c r="F565" s="155" t="s">
        <v>170</v>
      </c>
      <c r="H565" s="156">
        <v>2.2599999999999998</v>
      </c>
      <c r="I565" s="157"/>
      <c r="L565" s="153"/>
      <c r="M565" s="158"/>
      <c r="U565" s="332"/>
      <c r="V565" s="1" t="str">
        <f t="shared" si="7"/>
        <v/>
      </c>
      <c r="AT565" s="154" t="s">
        <v>168</v>
      </c>
      <c r="AU565" s="154" t="s">
        <v>88</v>
      </c>
      <c r="AV565" s="13" t="s">
        <v>164</v>
      </c>
      <c r="AW565" s="13" t="s">
        <v>36</v>
      </c>
      <c r="AX565" s="13" t="s">
        <v>82</v>
      </c>
      <c r="AY565" s="154" t="s">
        <v>156</v>
      </c>
    </row>
    <row r="566" spans="2:65" s="1" customFormat="1" ht="16.5" customHeight="1" x14ac:dyDescent="0.2">
      <c r="B566" s="33"/>
      <c r="C566" s="171" t="s">
        <v>819</v>
      </c>
      <c r="D566" s="171" t="s">
        <v>580</v>
      </c>
      <c r="E566" s="172" t="s">
        <v>820</v>
      </c>
      <c r="F566" s="173" t="s">
        <v>821</v>
      </c>
      <c r="G566" s="174" t="s">
        <v>215</v>
      </c>
      <c r="H566" s="175">
        <v>2.2599999999999998</v>
      </c>
      <c r="I566" s="176"/>
      <c r="J566" s="177">
        <f>ROUND(I566*H566,2)</f>
        <v>0</v>
      </c>
      <c r="K566" s="173" t="s">
        <v>19</v>
      </c>
      <c r="L566" s="178"/>
      <c r="M566" s="179" t="s">
        <v>19</v>
      </c>
      <c r="N566" s="180" t="s">
        <v>47</v>
      </c>
      <c r="P566" s="138">
        <f>O566*H566</f>
        <v>0</v>
      </c>
      <c r="Q566" s="138">
        <v>1.8E-3</v>
      </c>
      <c r="R566" s="138">
        <f>Q566*H566</f>
        <v>4.0679999999999996E-3</v>
      </c>
      <c r="S566" s="138">
        <v>0</v>
      </c>
      <c r="T566" s="138">
        <f>S566*H566</f>
        <v>0</v>
      </c>
      <c r="U566" s="329" t="s">
        <v>19</v>
      </c>
      <c r="V566" s="1" t="str">
        <f t="shared" si="7"/>
        <v/>
      </c>
      <c r="AR566" s="140" t="s">
        <v>386</v>
      </c>
      <c r="AT566" s="140" t="s">
        <v>580</v>
      </c>
      <c r="AU566" s="140" t="s">
        <v>88</v>
      </c>
      <c r="AY566" s="18" t="s">
        <v>156</v>
      </c>
      <c r="BE566" s="141">
        <f>IF(N566="základní",J566,0)</f>
        <v>0</v>
      </c>
      <c r="BF566" s="141">
        <f>IF(N566="snížená",J566,0)</f>
        <v>0</v>
      </c>
      <c r="BG566" s="141">
        <f>IF(N566="zákl. přenesená",J566,0)</f>
        <v>0</v>
      </c>
      <c r="BH566" s="141">
        <f>IF(N566="sníž. přenesená",J566,0)</f>
        <v>0</v>
      </c>
      <c r="BI566" s="141">
        <f>IF(N566="nulová",J566,0)</f>
        <v>0</v>
      </c>
      <c r="BJ566" s="18" t="s">
        <v>88</v>
      </c>
      <c r="BK566" s="141">
        <f>ROUND(I566*H566,2)</f>
        <v>0</v>
      </c>
      <c r="BL566" s="18" t="s">
        <v>262</v>
      </c>
      <c r="BM566" s="140" t="s">
        <v>822</v>
      </c>
    </row>
    <row r="567" spans="2:65" s="1" customFormat="1" ht="16.5" customHeight="1" x14ac:dyDescent="0.2">
      <c r="B567" s="33"/>
      <c r="C567" s="171" t="s">
        <v>823</v>
      </c>
      <c r="D567" s="171" t="s">
        <v>580</v>
      </c>
      <c r="E567" s="172" t="s">
        <v>824</v>
      </c>
      <c r="F567" s="173" t="s">
        <v>825</v>
      </c>
      <c r="G567" s="174" t="s">
        <v>826</v>
      </c>
      <c r="H567" s="175">
        <v>2</v>
      </c>
      <c r="I567" s="176"/>
      <c r="J567" s="177">
        <f>ROUND(I567*H567,2)</f>
        <v>0</v>
      </c>
      <c r="K567" s="173" t="s">
        <v>163</v>
      </c>
      <c r="L567" s="178"/>
      <c r="M567" s="179" t="s">
        <v>19</v>
      </c>
      <c r="N567" s="180" t="s">
        <v>47</v>
      </c>
      <c r="P567" s="138">
        <f>O567*H567</f>
        <v>0</v>
      </c>
      <c r="Q567" s="138">
        <v>2.0000000000000001E-4</v>
      </c>
      <c r="R567" s="138">
        <f>Q567*H567</f>
        <v>4.0000000000000002E-4</v>
      </c>
      <c r="S567" s="138">
        <v>0</v>
      </c>
      <c r="T567" s="138">
        <f>S567*H567</f>
        <v>0</v>
      </c>
      <c r="U567" s="329" t="s">
        <v>19</v>
      </c>
      <c r="V567" s="1" t="str">
        <f t="shared" si="7"/>
        <v/>
      </c>
      <c r="AR567" s="140" t="s">
        <v>386</v>
      </c>
      <c r="AT567" s="140" t="s">
        <v>580</v>
      </c>
      <c r="AU567" s="140" t="s">
        <v>88</v>
      </c>
      <c r="AY567" s="18" t="s">
        <v>156</v>
      </c>
      <c r="BE567" s="141">
        <f>IF(N567="základní",J567,0)</f>
        <v>0</v>
      </c>
      <c r="BF567" s="141">
        <f>IF(N567="snížená",J567,0)</f>
        <v>0</v>
      </c>
      <c r="BG567" s="141">
        <f>IF(N567="zákl. přenesená",J567,0)</f>
        <v>0</v>
      </c>
      <c r="BH567" s="141">
        <f>IF(N567="sníž. přenesená",J567,0)</f>
        <v>0</v>
      </c>
      <c r="BI567" s="141">
        <f>IF(N567="nulová",J567,0)</f>
        <v>0</v>
      </c>
      <c r="BJ567" s="18" t="s">
        <v>88</v>
      </c>
      <c r="BK567" s="141">
        <f>ROUND(I567*H567,2)</f>
        <v>0</v>
      </c>
      <c r="BL567" s="18" t="s">
        <v>262</v>
      </c>
      <c r="BM567" s="140" t="s">
        <v>827</v>
      </c>
    </row>
    <row r="568" spans="2:65" s="1" customFormat="1" ht="38.65" customHeight="1" x14ac:dyDescent="0.2">
      <c r="B568" s="33"/>
      <c r="C568" s="129" t="s">
        <v>828</v>
      </c>
      <c r="D568" s="129" t="s">
        <v>159</v>
      </c>
      <c r="E568" s="130" t="s">
        <v>829</v>
      </c>
      <c r="F568" s="131" t="s">
        <v>830</v>
      </c>
      <c r="G568" s="132" t="s">
        <v>162</v>
      </c>
      <c r="H568" s="133">
        <v>1</v>
      </c>
      <c r="I568" s="134"/>
      <c r="J568" s="135">
        <f>ROUND(I568*H568,2)</f>
        <v>0</v>
      </c>
      <c r="K568" s="131" t="s">
        <v>19</v>
      </c>
      <c r="L568" s="33"/>
      <c r="M568" s="136" t="s">
        <v>19</v>
      </c>
      <c r="N568" s="137" t="s">
        <v>47</v>
      </c>
      <c r="P568" s="138">
        <f>O568*H568</f>
        <v>0</v>
      </c>
      <c r="Q568" s="138">
        <v>0</v>
      </c>
      <c r="R568" s="138">
        <f>Q568*H568</f>
        <v>0</v>
      </c>
      <c r="S568" s="138">
        <v>0</v>
      </c>
      <c r="T568" s="138">
        <f>S568*H568</f>
        <v>0</v>
      </c>
      <c r="U568" s="329" t="s">
        <v>19</v>
      </c>
      <c r="V568" s="1" t="str">
        <f t="shared" si="7"/>
        <v/>
      </c>
      <c r="AR568" s="140" t="s">
        <v>262</v>
      </c>
      <c r="AT568" s="140" t="s">
        <v>159</v>
      </c>
      <c r="AU568" s="140" t="s">
        <v>88</v>
      </c>
      <c r="AY568" s="18" t="s">
        <v>156</v>
      </c>
      <c r="BE568" s="141">
        <f>IF(N568="základní",J568,0)</f>
        <v>0</v>
      </c>
      <c r="BF568" s="141">
        <f>IF(N568="snížená",J568,0)</f>
        <v>0</v>
      </c>
      <c r="BG568" s="141">
        <f>IF(N568="zákl. přenesená",J568,0)</f>
        <v>0</v>
      </c>
      <c r="BH568" s="141">
        <f>IF(N568="sníž. přenesená",J568,0)</f>
        <v>0</v>
      </c>
      <c r="BI568" s="141">
        <f>IF(N568="nulová",J568,0)</f>
        <v>0</v>
      </c>
      <c r="BJ568" s="18" t="s">
        <v>88</v>
      </c>
      <c r="BK568" s="141">
        <f>ROUND(I568*H568,2)</f>
        <v>0</v>
      </c>
      <c r="BL568" s="18" t="s">
        <v>262</v>
      </c>
      <c r="BM568" s="140" t="s">
        <v>831</v>
      </c>
    </row>
    <row r="569" spans="2:65" s="14" customFormat="1" ht="11.25" x14ac:dyDescent="0.2">
      <c r="B569" s="159"/>
      <c r="D569" s="147" t="s">
        <v>168</v>
      </c>
      <c r="E569" s="160" t="s">
        <v>19</v>
      </c>
      <c r="F569" s="161" t="s">
        <v>832</v>
      </c>
      <c r="H569" s="160" t="s">
        <v>19</v>
      </c>
      <c r="I569" s="162"/>
      <c r="L569" s="159"/>
      <c r="M569" s="163"/>
      <c r="U569" s="333"/>
      <c r="V569" s="1" t="str">
        <f t="shared" si="7"/>
        <v/>
      </c>
      <c r="AT569" s="160" t="s">
        <v>168</v>
      </c>
      <c r="AU569" s="160" t="s">
        <v>88</v>
      </c>
      <c r="AV569" s="14" t="s">
        <v>82</v>
      </c>
      <c r="AW569" s="14" t="s">
        <v>36</v>
      </c>
      <c r="AX569" s="14" t="s">
        <v>75</v>
      </c>
      <c r="AY569" s="160" t="s">
        <v>156</v>
      </c>
    </row>
    <row r="570" spans="2:65" s="12" customFormat="1" ht="11.25" x14ac:dyDescent="0.2">
      <c r="B570" s="146"/>
      <c r="D570" s="147" t="s">
        <v>168</v>
      </c>
      <c r="E570" s="148" t="s">
        <v>19</v>
      </c>
      <c r="F570" s="149" t="s">
        <v>833</v>
      </c>
      <c r="H570" s="150">
        <v>1</v>
      </c>
      <c r="I570" s="151"/>
      <c r="L570" s="146"/>
      <c r="M570" s="152"/>
      <c r="U570" s="331"/>
      <c r="V570" s="1" t="str">
        <f t="shared" si="7"/>
        <v/>
      </c>
      <c r="AT570" s="148" t="s">
        <v>168</v>
      </c>
      <c r="AU570" s="148" t="s">
        <v>88</v>
      </c>
      <c r="AV570" s="12" t="s">
        <v>88</v>
      </c>
      <c r="AW570" s="12" t="s">
        <v>36</v>
      </c>
      <c r="AX570" s="12" t="s">
        <v>75</v>
      </c>
      <c r="AY570" s="148" t="s">
        <v>156</v>
      </c>
    </row>
    <row r="571" spans="2:65" s="13" customFormat="1" ht="11.25" x14ac:dyDescent="0.2">
      <c r="B571" s="153"/>
      <c r="D571" s="147" t="s">
        <v>168</v>
      </c>
      <c r="E571" s="154" t="s">
        <v>19</v>
      </c>
      <c r="F571" s="155" t="s">
        <v>170</v>
      </c>
      <c r="H571" s="156">
        <v>1</v>
      </c>
      <c r="I571" s="157"/>
      <c r="L571" s="153"/>
      <c r="M571" s="158"/>
      <c r="U571" s="332"/>
      <c r="V571" s="1" t="str">
        <f t="shared" si="7"/>
        <v/>
      </c>
      <c r="AT571" s="154" t="s">
        <v>168</v>
      </c>
      <c r="AU571" s="154" t="s">
        <v>88</v>
      </c>
      <c r="AV571" s="13" t="s">
        <v>164</v>
      </c>
      <c r="AW571" s="13" t="s">
        <v>36</v>
      </c>
      <c r="AX571" s="13" t="s">
        <v>82</v>
      </c>
      <c r="AY571" s="154" t="s">
        <v>156</v>
      </c>
    </row>
    <row r="572" spans="2:65" s="1" customFormat="1" ht="24.2" customHeight="1" x14ac:dyDescent="0.2">
      <c r="B572" s="33"/>
      <c r="C572" s="129" t="s">
        <v>834</v>
      </c>
      <c r="D572" s="129" t="s">
        <v>159</v>
      </c>
      <c r="E572" s="130" t="s">
        <v>835</v>
      </c>
      <c r="F572" s="131" t="s">
        <v>836</v>
      </c>
      <c r="G572" s="132" t="s">
        <v>162</v>
      </c>
      <c r="H572" s="133">
        <v>1</v>
      </c>
      <c r="I572" s="134"/>
      <c r="J572" s="135">
        <f>ROUND(I572*H572,2)</f>
        <v>0</v>
      </c>
      <c r="K572" s="131" t="s">
        <v>19</v>
      </c>
      <c r="L572" s="33"/>
      <c r="M572" s="136" t="s">
        <v>19</v>
      </c>
      <c r="N572" s="137" t="s">
        <v>47</v>
      </c>
      <c r="P572" s="138">
        <f>O572*H572</f>
        <v>0</v>
      </c>
      <c r="Q572" s="138">
        <v>0</v>
      </c>
      <c r="R572" s="138">
        <f>Q572*H572</f>
        <v>0</v>
      </c>
      <c r="S572" s="138">
        <v>0</v>
      </c>
      <c r="T572" s="138">
        <f>S572*H572</f>
        <v>0</v>
      </c>
      <c r="U572" s="329" t="s">
        <v>19</v>
      </c>
      <c r="V572" s="1" t="str">
        <f t="shared" si="7"/>
        <v/>
      </c>
      <c r="AR572" s="140" t="s">
        <v>262</v>
      </c>
      <c r="AT572" s="140" t="s">
        <v>159</v>
      </c>
      <c r="AU572" s="140" t="s">
        <v>88</v>
      </c>
      <c r="AY572" s="18" t="s">
        <v>156</v>
      </c>
      <c r="BE572" s="141">
        <f>IF(N572="základní",J572,0)</f>
        <v>0</v>
      </c>
      <c r="BF572" s="141">
        <f>IF(N572="snížená",J572,0)</f>
        <v>0</v>
      </c>
      <c r="BG572" s="141">
        <f>IF(N572="zákl. přenesená",J572,0)</f>
        <v>0</v>
      </c>
      <c r="BH572" s="141">
        <f>IF(N572="sníž. přenesená",J572,0)</f>
        <v>0</v>
      </c>
      <c r="BI572" s="141">
        <f>IF(N572="nulová",J572,0)</f>
        <v>0</v>
      </c>
      <c r="BJ572" s="18" t="s">
        <v>88</v>
      </c>
      <c r="BK572" s="141">
        <f>ROUND(I572*H572,2)</f>
        <v>0</v>
      </c>
      <c r="BL572" s="18" t="s">
        <v>262</v>
      </c>
      <c r="BM572" s="140" t="s">
        <v>837</v>
      </c>
    </row>
    <row r="573" spans="2:65" s="14" customFormat="1" ht="11.25" x14ac:dyDescent="0.2">
      <c r="B573" s="159"/>
      <c r="D573" s="147" t="s">
        <v>168</v>
      </c>
      <c r="E573" s="160" t="s">
        <v>19</v>
      </c>
      <c r="F573" s="161" t="s">
        <v>832</v>
      </c>
      <c r="H573" s="160" t="s">
        <v>19</v>
      </c>
      <c r="I573" s="162"/>
      <c r="L573" s="159"/>
      <c r="M573" s="163"/>
      <c r="U573" s="333"/>
      <c r="V573" s="1" t="str">
        <f t="shared" si="7"/>
        <v/>
      </c>
      <c r="AT573" s="160" t="s">
        <v>168</v>
      </c>
      <c r="AU573" s="160" t="s">
        <v>88</v>
      </c>
      <c r="AV573" s="14" t="s">
        <v>82</v>
      </c>
      <c r="AW573" s="14" t="s">
        <v>36</v>
      </c>
      <c r="AX573" s="14" t="s">
        <v>75</v>
      </c>
      <c r="AY573" s="160" t="s">
        <v>156</v>
      </c>
    </row>
    <row r="574" spans="2:65" s="12" customFormat="1" ht="11.25" x14ac:dyDescent="0.2">
      <c r="B574" s="146"/>
      <c r="D574" s="147" t="s">
        <v>168</v>
      </c>
      <c r="E574" s="148" t="s">
        <v>19</v>
      </c>
      <c r="F574" s="149" t="s">
        <v>838</v>
      </c>
      <c r="H574" s="150">
        <v>1</v>
      </c>
      <c r="I574" s="151"/>
      <c r="L574" s="146"/>
      <c r="M574" s="152"/>
      <c r="U574" s="331"/>
      <c r="V574" s="1" t="str">
        <f t="shared" si="7"/>
        <v/>
      </c>
      <c r="AT574" s="148" t="s">
        <v>168</v>
      </c>
      <c r="AU574" s="148" t="s">
        <v>88</v>
      </c>
      <c r="AV574" s="12" t="s">
        <v>88</v>
      </c>
      <c r="AW574" s="12" t="s">
        <v>36</v>
      </c>
      <c r="AX574" s="12" t="s">
        <v>75</v>
      </c>
      <c r="AY574" s="148" t="s">
        <v>156</v>
      </c>
    </row>
    <row r="575" spans="2:65" s="13" customFormat="1" ht="11.25" x14ac:dyDescent="0.2">
      <c r="B575" s="153"/>
      <c r="D575" s="147" t="s">
        <v>168</v>
      </c>
      <c r="E575" s="154" t="s">
        <v>19</v>
      </c>
      <c r="F575" s="155" t="s">
        <v>170</v>
      </c>
      <c r="H575" s="156">
        <v>1</v>
      </c>
      <c r="I575" s="157"/>
      <c r="L575" s="153"/>
      <c r="M575" s="158"/>
      <c r="U575" s="332"/>
      <c r="V575" s="1" t="str">
        <f t="shared" si="7"/>
        <v/>
      </c>
      <c r="AT575" s="154" t="s">
        <v>168</v>
      </c>
      <c r="AU575" s="154" t="s">
        <v>88</v>
      </c>
      <c r="AV575" s="13" t="s">
        <v>164</v>
      </c>
      <c r="AW575" s="13" t="s">
        <v>36</v>
      </c>
      <c r="AX575" s="13" t="s">
        <v>82</v>
      </c>
      <c r="AY575" s="154" t="s">
        <v>156</v>
      </c>
    </row>
    <row r="576" spans="2:65" s="1" customFormat="1" ht="24.2" customHeight="1" x14ac:dyDescent="0.2">
      <c r="B576" s="33"/>
      <c r="C576" s="129" t="s">
        <v>839</v>
      </c>
      <c r="D576" s="129" t="s">
        <v>159</v>
      </c>
      <c r="E576" s="130" t="s">
        <v>840</v>
      </c>
      <c r="F576" s="131" t="s">
        <v>841</v>
      </c>
      <c r="G576" s="132" t="s">
        <v>162</v>
      </c>
      <c r="H576" s="133">
        <v>1</v>
      </c>
      <c r="I576" s="134"/>
      <c r="J576" s="135">
        <f>ROUND(I576*H576,2)</f>
        <v>0</v>
      </c>
      <c r="K576" s="131" t="s">
        <v>19</v>
      </c>
      <c r="L576" s="33"/>
      <c r="M576" s="136" t="s">
        <v>19</v>
      </c>
      <c r="N576" s="137" t="s">
        <v>47</v>
      </c>
      <c r="P576" s="138">
        <f>O576*H576</f>
        <v>0</v>
      </c>
      <c r="Q576" s="138">
        <v>0</v>
      </c>
      <c r="R576" s="138">
        <f>Q576*H576</f>
        <v>0</v>
      </c>
      <c r="S576" s="138">
        <v>0</v>
      </c>
      <c r="T576" s="138">
        <f>S576*H576</f>
        <v>0</v>
      </c>
      <c r="U576" s="329" t="s">
        <v>19</v>
      </c>
      <c r="V576" s="1" t="str">
        <f t="shared" si="7"/>
        <v/>
      </c>
      <c r="AR576" s="140" t="s">
        <v>262</v>
      </c>
      <c r="AT576" s="140" t="s">
        <v>159</v>
      </c>
      <c r="AU576" s="140" t="s">
        <v>88</v>
      </c>
      <c r="AY576" s="18" t="s">
        <v>156</v>
      </c>
      <c r="BE576" s="141">
        <f>IF(N576="základní",J576,0)</f>
        <v>0</v>
      </c>
      <c r="BF576" s="141">
        <f>IF(N576="snížená",J576,0)</f>
        <v>0</v>
      </c>
      <c r="BG576" s="141">
        <f>IF(N576="zákl. přenesená",J576,0)</f>
        <v>0</v>
      </c>
      <c r="BH576" s="141">
        <f>IF(N576="sníž. přenesená",J576,0)</f>
        <v>0</v>
      </c>
      <c r="BI576" s="141">
        <f>IF(N576="nulová",J576,0)</f>
        <v>0</v>
      </c>
      <c r="BJ576" s="18" t="s">
        <v>88</v>
      </c>
      <c r="BK576" s="141">
        <f>ROUND(I576*H576,2)</f>
        <v>0</v>
      </c>
      <c r="BL576" s="18" t="s">
        <v>262</v>
      </c>
      <c r="BM576" s="140" t="s">
        <v>842</v>
      </c>
    </row>
    <row r="577" spans="2:65" s="14" customFormat="1" ht="11.25" x14ac:dyDescent="0.2">
      <c r="B577" s="159"/>
      <c r="D577" s="147" t="s">
        <v>168</v>
      </c>
      <c r="E577" s="160" t="s">
        <v>19</v>
      </c>
      <c r="F577" s="161" t="s">
        <v>832</v>
      </c>
      <c r="H577" s="160" t="s">
        <v>19</v>
      </c>
      <c r="I577" s="162"/>
      <c r="L577" s="159"/>
      <c r="M577" s="163"/>
      <c r="U577" s="333"/>
      <c r="V577" s="1" t="str">
        <f t="shared" si="7"/>
        <v/>
      </c>
      <c r="AT577" s="160" t="s">
        <v>168</v>
      </c>
      <c r="AU577" s="160" t="s">
        <v>88</v>
      </c>
      <c r="AV577" s="14" t="s">
        <v>82</v>
      </c>
      <c r="AW577" s="14" t="s">
        <v>36</v>
      </c>
      <c r="AX577" s="14" t="s">
        <v>75</v>
      </c>
      <c r="AY577" s="160" t="s">
        <v>156</v>
      </c>
    </row>
    <row r="578" spans="2:65" s="12" customFormat="1" ht="11.25" x14ac:dyDescent="0.2">
      <c r="B578" s="146"/>
      <c r="D578" s="147" t="s">
        <v>168</v>
      </c>
      <c r="E578" s="148" t="s">
        <v>19</v>
      </c>
      <c r="F578" s="149" t="s">
        <v>843</v>
      </c>
      <c r="H578" s="150">
        <v>1</v>
      </c>
      <c r="I578" s="151"/>
      <c r="L578" s="146"/>
      <c r="M578" s="152"/>
      <c r="U578" s="331"/>
      <c r="V578" s="1" t="str">
        <f t="shared" si="7"/>
        <v/>
      </c>
      <c r="AT578" s="148" t="s">
        <v>168</v>
      </c>
      <c r="AU578" s="148" t="s">
        <v>88</v>
      </c>
      <c r="AV578" s="12" t="s">
        <v>88</v>
      </c>
      <c r="AW578" s="12" t="s">
        <v>36</v>
      </c>
      <c r="AX578" s="12" t="s">
        <v>82</v>
      </c>
      <c r="AY578" s="148" t="s">
        <v>156</v>
      </c>
    </row>
    <row r="579" spans="2:65" s="13" customFormat="1" ht="11.25" x14ac:dyDescent="0.2">
      <c r="B579" s="153"/>
      <c r="D579" s="147" t="s">
        <v>168</v>
      </c>
      <c r="E579" s="154" t="s">
        <v>19</v>
      </c>
      <c r="F579" s="155" t="s">
        <v>170</v>
      </c>
      <c r="H579" s="156">
        <v>1</v>
      </c>
      <c r="I579" s="157"/>
      <c r="L579" s="153"/>
      <c r="M579" s="158"/>
      <c r="U579" s="332"/>
      <c r="V579" s="1" t="str">
        <f t="shared" si="7"/>
        <v/>
      </c>
      <c r="AT579" s="154" t="s">
        <v>168</v>
      </c>
      <c r="AU579" s="154" t="s">
        <v>88</v>
      </c>
      <c r="AV579" s="13" t="s">
        <v>164</v>
      </c>
      <c r="AW579" s="13" t="s">
        <v>36</v>
      </c>
      <c r="AX579" s="13" t="s">
        <v>75</v>
      </c>
      <c r="AY579" s="154" t="s">
        <v>156</v>
      </c>
    </row>
    <row r="580" spans="2:65" s="1" customFormat="1" ht="24.2" customHeight="1" x14ac:dyDescent="0.2">
      <c r="B580" s="33"/>
      <c r="C580" s="129" t="s">
        <v>844</v>
      </c>
      <c r="D580" s="129" t="s">
        <v>159</v>
      </c>
      <c r="E580" s="130" t="s">
        <v>845</v>
      </c>
      <c r="F580" s="131" t="s">
        <v>846</v>
      </c>
      <c r="G580" s="132" t="s">
        <v>162</v>
      </c>
      <c r="H580" s="133">
        <v>1</v>
      </c>
      <c r="I580" s="134"/>
      <c r="J580" s="135">
        <f>ROUND(I580*H580,2)</f>
        <v>0</v>
      </c>
      <c r="K580" s="131" t="s">
        <v>19</v>
      </c>
      <c r="L580" s="33"/>
      <c r="M580" s="136" t="s">
        <v>19</v>
      </c>
      <c r="N580" s="137" t="s">
        <v>47</v>
      </c>
      <c r="P580" s="138">
        <f>O580*H580</f>
        <v>0</v>
      </c>
      <c r="Q580" s="138">
        <v>0</v>
      </c>
      <c r="R580" s="138">
        <f>Q580*H580</f>
        <v>0</v>
      </c>
      <c r="S580" s="138">
        <v>0</v>
      </c>
      <c r="T580" s="138">
        <f>S580*H580</f>
        <v>0</v>
      </c>
      <c r="U580" s="329" t="s">
        <v>19</v>
      </c>
      <c r="V580" s="1" t="str">
        <f t="shared" si="7"/>
        <v/>
      </c>
      <c r="AR580" s="140" t="s">
        <v>262</v>
      </c>
      <c r="AT580" s="140" t="s">
        <v>159</v>
      </c>
      <c r="AU580" s="140" t="s">
        <v>88</v>
      </c>
      <c r="AY580" s="18" t="s">
        <v>156</v>
      </c>
      <c r="BE580" s="141">
        <f>IF(N580="základní",J580,0)</f>
        <v>0</v>
      </c>
      <c r="BF580" s="141">
        <f>IF(N580="snížená",J580,0)</f>
        <v>0</v>
      </c>
      <c r="BG580" s="141">
        <f>IF(N580="zákl. přenesená",J580,0)</f>
        <v>0</v>
      </c>
      <c r="BH580" s="141">
        <f>IF(N580="sníž. přenesená",J580,0)</f>
        <v>0</v>
      </c>
      <c r="BI580" s="141">
        <f>IF(N580="nulová",J580,0)</f>
        <v>0</v>
      </c>
      <c r="BJ580" s="18" t="s">
        <v>88</v>
      </c>
      <c r="BK580" s="141">
        <f>ROUND(I580*H580,2)</f>
        <v>0</v>
      </c>
      <c r="BL580" s="18" t="s">
        <v>262</v>
      </c>
      <c r="BM580" s="140" t="s">
        <v>847</v>
      </c>
    </row>
    <row r="581" spans="2:65" s="14" customFormat="1" ht="11.25" x14ac:dyDescent="0.2">
      <c r="B581" s="159"/>
      <c r="D581" s="147" t="s">
        <v>168</v>
      </c>
      <c r="E581" s="160" t="s">
        <v>19</v>
      </c>
      <c r="F581" s="161" t="s">
        <v>832</v>
      </c>
      <c r="H581" s="160" t="s">
        <v>19</v>
      </c>
      <c r="I581" s="162"/>
      <c r="L581" s="159"/>
      <c r="M581" s="163"/>
      <c r="U581" s="333"/>
      <c r="V581" s="1" t="str">
        <f t="shared" si="7"/>
        <v/>
      </c>
      <c r="AT581" s="160" t="s">
        <v>168</v>
      </c>
      <c r="AU581" s="160" t="s">
        <v>88</v>
      </c>
      <c r="AV581" s="14" t="s">
        <v>82</v>
      </c>
      <c r="AW581" s="14" t="s">
        <v>36</v>
      </c>
      <c r="AX581" s="14" t="s">
        <v>75</v>
      </c>
      <c r="AY581" s="160" t="s">
        <v>156</v>
      </c>
    </row>
    <row r="582" spans="2:65" s="12" customFormat="1" ht="11.25" x14ac:dyDescent="0.2">
      <c r="B582" s="146"/>
      <c r="D582" s="147" t="s">
        <v>168</v>
      </c>
      <c r="E582" s="148" t="s">
        <v>19</v>
      </c>
      <c r="F582" s="149" t="s">
        <v>848</v>
      </c>
      <c r="H582" s="150">
        <v>1</v>
      </c>
      <c r="I582" s="151"/>
      <c r="L582" s="146"/>
      <c r="M582" s="152"/>
      <c r="U582" s="331"/>
      <c r="V582" s="1" t="str">
        <f t="shared" si="7"/>
        <v/>
      </c>
      <c r="AT582" s="148" t="s">
        <v>168</v>
      </c>
      <c r="AU582" s="148" t="s">
        <v>88</v>
      </c>
      <c r="AV582" s="12" t="s">
        <v>88</v>
      </c>
      <c r="AW582" s="12" t="s">
        <v>36</v>
      </c>
      <c r="AX582" s="12" t="s">
        <v>82</v>
      </c>
      <c r="AY582" s="148" t="s">
        <v>156</v>
      </c>
    </row>
    <row r="583" spans="2:65" s="13" customFormat="1" ht="11.25" x14ac:dyDescent="0.2">
      <c r="B583" s="153"/>
      <c r="D583" s="147" t="s">
        <v>168</v>
      </c>
      <c r="E583" s="154" t="s">
        <v>19</v>
      </c>
      <c r="F583" s="155" t="s">
        <v>170</v>
      </c>
      <c r="H583" s="156">
        <v>1</v>
      </c>
      <c r="I583" s="157"/>
      <c r="L583" s="153"/>
      <c r="M583" s="158"/>
      <c r="U583" s="332"/>
      <c r="V583" s="1" t="str">
        <f t="shared" si="7"/>
        <v/>
      </c>
      <c r="AT583" s="154" t="s">
        <v>168</v>
      </c>
      <c r="AU583" s="154" t="s">
        <v>88</v>
      </c>
      <c r="AV583" s="13" t="s">
        <v>164</v>
      </c>
      <c r="AW583" s="13" t="s">
        <v>36</v>
      </c>
      <c r="AX583" s="13" t="s">
        <v>75</v>
      </c>
      <c r="AY583" s="154" t="s">
        <v>156</v>
      </c>
    </row>
    <row r="584" spans="2:65" s="1" customFormat="1" ht="24.2" customHeight="1" x14ac:dyDescent="0.2">
      <c r="B584" s="33"/>
      <c r="C584" s="129" t="s">
        <v>849</v>
      </c>
      <c r="D584" s="129" t="s">
        <v>159</v>
      </c>
      <c r="E584" s="130" t="s">
        <v>850</v>
      </c>
      <c r="F584" s="131" t="s">
        <v>836</v>
      </c>
      <c r="G584" s="132" t="s">
        <v>162</v>
      </c>
      <c r="H584" s="133">
        <v>1</v>
      </c>
      <c r="I584" s="134"/>
      <c r="J584" s="135">
        <f>ROUND(I584*H584,2)</f>
        <v>0</v>
      </c>
      <c r="K584" s="131" t="s">
        <v>19</v>
      </c>
      <c r="L584" s="33"/>
      <c r="M584" s="136" t="s">
        <v>19</v>
      </c>
      <c r="N584" s="137" t="s">
        <v>47</v>
      </c>
      <c r="P584" s="138">
        <f>O584*H584</f>
        <v>0</v>
      </c>
      <c r="Q584" s="138">
        <v>0</v>
      </c>
      <c r="R584" s="138">
        <f>Q584*H584</f>
        <v>0</v>
      </c>
      <c r="S584" s="138">
        <v>0</v>
      </c>
      <c r="T584" s="138">
        <f>S584*H584</f>
        <v>0</v>
      </c>
      <c r="U584" s="329" t="s">
        <v>19</v>
      </c>
      <c r="V584" s="1" t="str">
        <f t="shared" si="7"/>
        <v/>
      </c>
      <c r="AR584" s="140" t="s">
        <v>262</v>
      </c>
      <c r="AT584" s="140" t="s">
        <v>159</v>
      </c>
      <c r="AU584" s="140" t="s">
        <v>88</v>
      </c>
      <c r="AY584" s="18" t="s">
        <v>156</v>
      </c>
      <c r="BE584" s="141">
        <f>IF(N584="základní",J584,0)</f>
        <v>0</v>
      </c>
      <c r="BF584" s="141">
        <f>IF(N584="snížená",J584,0)</f>
        <v>0</v>
      </c>
      <c r="BG584" s="141">
        <f>IF(N584="zákl. přenesená",J584,0)</f>
        <v>0</v>
      </c>
      <c r="BH584" s="141">
        <f>IF(N584="sníž. přenesená",J584,0)</f>
        <v>0</v>
      </c>
      <c r="BI584" s="141">
        <f>IF(N584="nulová",J584,0)</f>
        <v>0</v>
      </c>
      <c r="BJ584" s="18" t="s">
        <v>88</v>
      </c>
      <c r="BK584" s="141">
        <f>ROUND(I584*H584,2)</f>
        <v>0</v>
      </c>
      <c r="BL584" s="18" t="s">
        <v>262</v>
      </c>
      <c r="BM584" s="140" t="s">
        <v>851</v>
      </c>
    </row>
    <row r="585" spans="2:65" s="14" customFormat="1" ht="11.25" x14ac:dyDescent="0.2">
      <c r="B585" s="159"/>
      <c r="D585" s="147" t="s">
        <v>168</v>
      </c>
      <c r="E585" s="160" t="s">
        <v>19</v>
      </c>
      <c r="F585" s="161" t="s">
        <v>832</v>
      </c>
      <c r="H585" s="160" t="s">
        <v>19</v>
      </c>
      <c r="I585" s="162"/>
      <c r="L585" s="159"/>
      <c r="M585" s="163"/>
      <c r="U585" s="333"/>
      <c r="V585" s="1" t="str">
        <f t="shared" si="7"/>
        <v/>
      </c>
      <c r="AT585" s="160" t="s">
        <v>168</v>
      </c>
      <c r="AU585" s="160" t="s">
        <v>88</v>
      </c>
      <c r="AV585" s="14" t="s">
        <v>82</v>
      </c>
      <c r="AW585" s="14" t="s">
        <v>36</v>
      </c>
      <c r="AX585" s="14" t="s">
        <v>75</v>
      </c>
      <c r="AY585" s="160" t="s">
        <v>156</v>
      </c>
    </row>
    <row r="586" spans="2:65" s="12" customFormat="1" ht="11.25" x14ac:dyDescent="0.2">
      <c r="B586" s="146"/>
      <c r="D586" s="147" t="s">
        <v>168</v>
      </c>
      <c r="E586" s="148" t="s">
        <v>19</v>
      </c>
      <c r="F586" s="149" t="s">
        <v>852</v>
      </c>
      <c r="H586" s="150">
        <v>1</v>
      </c>
      <c r="I586" s="151"/>
      <c r="L586" s="146"/>
      <c r="M586" s="152"/>
      <c r="U586" s="331"/>
      <c r="V586" s="1" t="str">
        <f t="shared" si="7"/>
        <v/>
      </c>
      <c r="AT586" s="148" t="s">
        <v>168</v>
      </c>
      <c r="AU586" s="148" t="s">
        <v>88</v>
      </c>
      <c r="AV586" s="12" t="s">
        <v>88</v>
      </c>
      <c r="AW586" s="12" t="s">
        <v>36</v>
      </c>
      <c r="AX586" s="12" t="s">
        <v>75</v>
      </c>
      <c r="AY586" s="148" t="s">
        <v>156</v>
      </c>
    </row>
    <row r="587" spans="2:65" s="13" customFormat="1" ht="11.25" x14ac:dyDescent="0.2">
      <c r="B587" s="153"/>
      <c r="D587" s="147" t="s">
        <v>168</v>
      </c>
      <c r="E587" s="154" t="s">
        <v>19</v>
      </c>
      <c r="F587" s="155" t="s">
        <v>170</v>
      </c>
      <c r="H587" s="156">
        <v>1</v>
      </c>
      <c r="I587" s="157"/>
      <c r="L587" s="153"/>
      <c r="M587" s="158"/>
      <c r="U587" s="332"/>
      <c r="V587" s="1" t="str">
        <f t="shared" si="7"/>
        <v/>
      </c>
      <c r="AT587" s="154" t="s">
        <v>168</v>
      </c>
      <c r="AU587" s="154" t="s">
        <v>88</v>
      </c>
      <c r="AV587" s="13" t="s">
        <v>164</v>
      </c>
      <c r="AW587" s="13" t="s">
        <v>36</v>
      </c>
      <c r="AX587" s="13" t="s">
        <v>82</v>
      </c>
      <c r="AY587" s="154" t="s">
        <v>156</v>
      </c>
    </row>
    <row r="588" spans="2:65" s="1" customFormat="1" ht="24.2" customHeight="1" x14ac:dyDescent="0.2">
      <c r="B588" s="33"/>
      <c r="C588" s="129" t="s">
        <v>853</v>
      </c>
      <c r="D588" s="129" t="s">
        <v>159</v>
      </c>
      <c r="E588" s="130" t="s">
        <v>854</v>
      </c>
      <c r="F588" s="131" t="s">
        <v>855</v>
      </c>
      <c r="G588" s="132" t="s">
        <v>162</v>
      </c>
      <c r="H588" s="133">
        <v>1</v>
      </c>
      <c r="I588" s="134"/>
      <c r="J588" s="135">
        <f>ROUND(I588*H588,2)</f>
        <v>0</v>
      </c>
      <c r="K588" s="131" t="s">
        <v>19</v>
      </c>
      <c r="L588" s="33"/>
      <c r="M588" s="136" t="s">
        <v>19</v>
      </c>
      <c r="N588" s="137" t="s">
        <v>47</v>
      </c>
      <c r="P588" s="138">
        <f>O588*H588</f>
        <v>0</v>
      </c>
      <c r="Q588" s="138">
        <v>0</v>
      </c>
      <c r="R588" s="138">
        <f>Q588*H588</f>
        <v>0</v>
      </c>
      <c r="S588" s="138">
        <v>0</v>
      </c>
      <c r="T588" s="138">
        <f>S588*H588</f>
        <v>0</v>
      </c>
      <c r="U588" s="329" t="s">
        <v>19</v>
      </c>
      <c r="V588" s="1" t="str">
        <f t="shared" si="7"/>
        <v/>
      </c>
      <c r="AR588" s="140" t="s">
        <v>262</v>
      </c>
      <c r="AT588" s="140" t="s">
        <v>159</v>
      </c>
      <c r="AU588" s="140" t="s">
        <v>88</v>
      </c>
      <c r="AY588" s="18" t="s">
        <v>156</v>
      </c>
      <c r="BE588" s="141">
        <f>IF(N588="základní",J588,0)</f>
        <v>0</v>
      </c>
      <c r="BF588" s="141">
        <f>IF(N588="snížená",J588,0)</f>
        <v>0</v>
      </c>
      <c r="BG588" s="141">
        <f>IF(N588="zákl. přenesená",J588,0)</f>
        <v>0</v>
      </c>
      <c r="BH588" s="141">
        <f>IF(N588="sníž. přenesená",J588,0)</f>
        <v>0</v>
      </c>
      <c r="BI588" s="141">
        <f>IF(N588="nulová",J588,0)</f>
        <v>0</v>
      </c>
      <c r="BJ588" s="18" t="s">
        <v>88</v>
      </c>
      <c r="BK588" s="141">
        <f>ROUND(I588*H588,2)</f>
        <v>0</v>
      </c>
      <c r="BL588" s="18" t="s">
        <v>262</v>
      </c>
      <c r="BM588" s="140" t="s">
        <v>856</v>
      </c>
    </row>
    <row r="589" spans="2:65" s="14" customFormat="1" ht="11.25" x14ac:dyDescent="0.2">
      <c r="B589" s="159"/>
      <c r="D589" s="147" t="s">
        <v>168</v>
      </c>
      <c r="E589" s="160" t="s">
        <v>19</v>
      </c>
      <c r="F589" s="161" t="s">
        <v>832</v>
      </c>
      <c r="H589" s="160" t="s">
        <v>19</v>
      </c>
      <c r="I589" s="162"/>
      <c r="L589" s="159"/>
      <c r="M589" s="163"/>
      <c r="U589" s="333"/>
      <c r="V589" s="1" t="str">
        <f t="shared" si="7"/>
        <v/>
      </c>
      <c r="AT589" s="160" t="s">
        <v>168</v>
      </c>
      <c r="AU589" s="160" t="s">
        <v>88</v>
      </c>
      <c r="AV589" s="14" t="s">
        <v>82</v>
      </c>
      <c r="AW589" s="14" t="s">
        <v>36</v>
      </c>
      <c r="AX589" s="14" t="s">
        <v>75</v>
      </c>
      <c r="AY589" s="160" t="s">
        <v>156</v>
      </c>
    </row>
    <row r="590" spans="2:65" s="12" customFormat="1" ht="11.25" x14ac:dyDescent="0.2">
      <c r="B590" s="146"/>
      <c r="D590" s="147" t="s">
        <v>168</v>
      </c>
      <c r="E590" s="148" t="s">
        <v>19</v>
      </c>
      <c r="F590" s="149" t="s">
        <v>857</v>
      </c>
      <c r="H590" s="150">
        <v>1</v>
      </c>
      <c r="I590" s="151"/>
      <c r="L590" s="146"/>
      <c r="M590" s="152"/>
      <c r="U590" s="331"/>
      <c r="V590" s="1" t="str">
        <f t="shared" si="7"/>
        <v/>
      </c>
      <c r="AT590" s="148" t="s">
        <v>168</v>
      </c>
      <c r="AU590" s="148" t="s">
        <v>88</v>
      </c>
      <c r="AV590" s="12" t="s">
        <v>88</v>
      </c>
      <c r="AW590" s="12" t="s">
        <v>36</v>
      </c>
      <c r="AX590" s="12" t="s">
        <v>75</v>
      </c>
      <c r="AY590" s="148" t="s">
        <v>156</v>
      </c>
    </row>
    <row r="591" spans="2:65" s="13" customFormat="1" ht="11.25" x14ac:dyDescent="0.2">
      <c r="B591" s="153"/>
      <c r="D591" s="147" t="s">
        <v>168</v>
      </c>
      <c r="E591" s="154" t="s">
        <v>19</v>
      </c>
      <c r="F591" s="155" t="s">
        <v>170</v>
      </c>
      <c r="H591" s="156">
        <v>1</v>
      </c>
      <c r="I591" s="157"/>
      <c r="L591" s="153"/>
      <c r="M591" s="158"/>
      <c r="U591" s="332"/>
      <c r="V591" s="1" t="str">
        <f t="shared" si="7"/>
        <v/>
      </c>
      <c r="AT591" s="154" t="s">
        <v>168</v>
      </c>
      <c r="AU591" s="154" t="s">
        <v>88</v>
      </c>
      <c r="AV591" s="13" t="s">
        <v>164</v>
      </c>
      <c r="AW591" s="13" t="s">
        <v>36</v>
      </c>
      <c r="AX591" s="13" t="s">
        <v>82</v>
      </c>
      <c r="AY591" s="154" t="s">
        <v>156</v>
      </c>
    </row>
    <row r="592" spans="2:65" s="1" customFormat="1" ht="16.5" customHeight="1" x14ac:dyDescent="0.2">
      <c r="B592" s="33"/>
      <c r="C592" s="129" t="s">
        <v>858</v>
      </c>
      <c r="D592" s="129" t="s">
        <v>159</v>
      </c>
      <c r="E592" s="130" t="s">
        <v>859</v>
      </c>
      <c r="F592" s="131" t="s">
        <v>860</v>
      </c>
      <c r="G592" s="132" t="s">
        <v>162</v>
      </c>
      <c r="H592" s="133">
        <v>1</v>
      </c>
      <c r="I592" s="134"/>
      <c r="J592" s="135">
        <f>ROUND(I592*H592,2)</f>
        <v>0</v>
      </c>
      <c r="K592" s="131" t="s">
        <v>19</v>
      </c>
      <c r="L592" s="33"/>
      <c r="M592" s="136" t="s">
        <v>19</v>
      </c>
      <c r="N592" s="137" t="s">
        <v>47</v>
      </c>
      <c r="P592" s="138">
        <f>O592*H592</f>
        <v>0</v>
      </c>
      <c r="Q592" s="138">
        <v>0</v>
      </c>
      <c r="R592" s="138">
        <f>Q592*H592</f>
        <v>0</v>
      </c>
      <c r="S592" s="138">
        <v>0</v>
      </c>
      <c r="T592" s="138">
        <f>S592*H592</f>
        <v>0</v>
      </c>
      <c r="U592" s="329" t="s">
        <v>19</v>
      </c>
      <c r="V592" s="1" t="str">
        <f t="shared" si="7"/>
        <v/>
      </c>
      <c r="AR592" s="140" t="s">
        <v>262</v>
      </c>
      <c r="AT592" s="140" t="s">
        <v>159</v>
      </c>
      <c r="AU592" s="140" t="s">
        <v>88</v>
      </c>
      <c r="AY592" s="18" t="s">
        <v>156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8" t="s">
        <v>88</v>
      </c>
      <c r="BK592" s="141">
        <f>ROUND(I592*H592,2)</f>
        <v>0</v>
      </c>
      <c r="BL592" s="18" t="s">
        <v>262</v>
      </c>
      <c r="BM592" s="140" t="s">
        <v>861</v>
      </c>
    </row>
    <row r="593" spans="2:65" s="14" customFormat="1" ht="11.25" x14ac:dyDescent="0.2">
      <c r="B593" s="159"/>
      <c r="D593" s="147" t="s">
        <v>168</v>
      </c>
      <c r="E593" s="160" t="s">
        <v>19</v>
      </c>
      <c r="F593" s="161" t="s">
        <v>832</v>
      </c>
      <c r="H593" s="160" t="s">
        <v>19</v>
      </c>
      <c r="I593" s="162"/>
      <c r="L593" s="159"/>
      <c r="M593" s="163"/>
      <c r="U593" s="333"/>
      <c r="V593" s="1" t="str">
        <f t="shared" si="7"/>
        <v/>
      </c>
      <c r="AT593" s="160" t="s">
        <v>168</v>
      </c>
      <c r="AU593" s="160" t="s">
        <v>88</v>
      </c>
      <c r="AV593" s="14" t="s">
        <v>82</v>
      </c>
      <c r="AW593" s="14" t="s">
        <v>36</v>
      </c>
      <c r="AX593" s="14" t="s">
        <v>75</v>
      </c>
      <c r="AY593" s="160" t="s">
        <v>156</v>
      </c>
    </row>
    <row r="594" spans="2:65" s="12" customFormat="1" ht="11.25" x14ac:dyDescent="0.2">
      <c r="B594" s="146"/>
      <c r="D594" s="147" t="s">
        <v>168</v>
      </c>
      <c r="E594" s="148" t="s">
        <v>19</v>
      </c>
      <c r="F594" s="149" t="s">
        <v>862</v>
      </c>
      <c r="H594" s="150">
        <v>1</v>
      </c>
      <c r="I594" s="151"/>
      <c r="L594" s="146"/>
      <c r="M594" s="152"/>
      <c r="U594" s="331"/>
      <c r="V594" s="1" t="str">
        <f t="shared" si="7"/>
        <v/>
      </c>
      <c r="AT594" s="148" t="s">
        <v>168</v>
      </c>
      <c r="AU594" s="148" t="s">
        <v>88</v>
      </c>
      <c r="AV594" s="12" t="s">
        <v>88</v>
      </c>
      <c r="AW594" s="12" t="s">
        <v>36</v>
      </c>
      <c r="AX594" s="12" t="s">
        <v>75</v>
      </c>
      <c r="AY594" s="148" t="s">
        <v>156</v>
      </c>
    </row>
    <row r="595" spans="2:65" s="13" customFormat="1" ht="11.25" x14ac:dyDescent="0.2">
      <c r="B595" s="153"/>
      <c r="D595" s="147" t="s">
        <v>168</v>
      </c>
      <c r="E595" s="154" t="s">
        <v>19</v>
      </c>
      <c r="F595" s="155" t="s">
        <v>170</v>
      </c>
      <c r="H595" s="156">
        <v>1</v>
      </c>
      <c r="I595" s="157"/>
      <c r="L595" s="153"/>
      <c r="M595" s="158"/>
      <c r="U595" s="332"/>
      <c r="V595" s="1" t="str">
        <f t="shared" si="7"/>
        <v/>
      </c>
      <c r="AT595" s="154" t="s">
        <v>168</v>
      </c>
      <c r="AU595" s="154" t="s">
        <v>88</v>
      </c>
      <c r="AV595" s="13" t="s">
        <v>164</v>
      </c>
      <c r="AW595" s="13" t="s">
        <v>36</v>
      </c>
      <c r="AX595" s="13" t="s">
        <v>82</v>
      </c>
      <c r="AY595" s="154" t="s">
        <v>156</v>
      </c>
    </row>
    <row r="596" spans="2:65" s="1" customFormat="1" ht="16.5" customHeight="1" x14ac:dyDescent="0.2">
      <c r="B596" s="33"/>
      <c r="C596" s="129" t="s">
        <v>863</v>
      </c>
      <c r="D596" s="129" t="s">
        <v>159</v>
      </c>
      <c r="E596" s="130" t="s">
        <v>864</v>
      </c>
      <c r="F596" s="131" t="s">
        <v>865</v>
      </c>
      <c r="G596" s="132" t="s">
        <v>162</v>
      </c>
      <c r="H596" s="133">
        <v>1</v>
      </c>
      <c r="I596" s="134"/>
      <c r="J596" s="135">
        <f>ROUND(I596*H596,2)</f>
        <v>0</v>
      </c>
      <c r="K596" s="131" t="s">
        <v>19</v>
      </c>
      <c r="L596" s="33"/>
      <c r="M596" s="136" t="s">
        <v>19</v>
      </c>
      <c r="N596" s="137" t="s">
        <v>47</v>
      </c>
      <c r="P596" s="138">
        <f>O596*H596</f>
        <v>0</v>
      </c>
      <c r="Q596" s="138">
        <v>0</v>
      </c>
      <c r="R596" s="138">
        <f>Q596*H596</f>
        <v>0</v>
      </c>
      <c r="S596" s="138">
        <v>0</v>
      </c>
      <c r="T596" s="138">
        <f>S596*H596</f>
        <v>0</v>
      </c>
      <c r="U596" s="329" t="s">
        <v>19</v>
      </c>
      <c r="V596" s="1" t="str">
        <f t="shared" si="7"/>
        <v/>
      </c>
      <c r="AR596" s="140" t="s">
        <v>262</v>
      </c>
      <c r="AT596" s="140" t="s">
        <v>159</v>
      </c>
      <c r="AU596" s="140" t="s">
        <v>88</v>
      </c>
      <c r="AY596" s="18" t="s">
        <v>156</v>
      </c>
      <c r="BE596" s="141">
        <f>IF(N596="základní",J596,0)</f>
        <v>0</v>
      </c>
      <c r="BF596" s="141">
        <f>IF(N596="snížená",J596,0)</f>
        <v>0</v>
      </c>
      <c r="BG596" s="141">
        <f>IF(N596="zákl. přenesená",J596,0)</f>
        <v>0</v>
      </c>
      <c r="BH596" s="141">
        <f>IF(N596="sníž. přenesená",J596,0)</f>
        <v>0</v>
      </c>
      <c r="BI596" s="141">
        <f>IF(N596="nulová",J596,0)</f>
        <v>0</v>
      </c>
      <c r="BJ596" s="18" t="s">
        <v>88</v>
      </c>
      <c r="BK596" s="141">
        <f>ROUND(I596*H596,2)</f>
        <v>0</v>
      </c>
      <c r="BL596" s="18" t="s">
        <v>262</v>
      </c>
      <c r="BM596" s="140" t="s">
        <v>866</v>
      </c>
    </row>
    <row r="597" spans="2:65" s="14" customFormat="1" ht="11.25" x14ac:dyDescent="0.2">
      <c r="B597" s="159"/>
      <c r="D597" s="147" t="s">
        <v>168</v>
      </c>
      <c r="E597" s="160" t="s">
        <v>19</v>
      </c>
      <c r="F597" s="161" t="s">
        <v>832</v>
      </c>
      <c r="H597" s="160" t="s">
        <v>19</v>
      </c>
      <c r="I597" s="162"/>
      <c r="L597" s="159"/>
      <c r="M597" s="163"/>
      <c r="U597" s="333"/>
      <c r="V597" s="1" t="str">
        <f t="shared" si="7"/>
        <v/>
      </c>
      <c r="AT597" s="160" t="s">
        <v>168</v>
      </c>
      <c r="AU597" s="160" t="s">
        <v>88</v>
      </c>
      <c r="AV597" s="14" t="s">
        <v>82</v>
      </c>
      <c r="AW597" s="14" t="s">
        <v>36</v>
      </c>
      <c r="AX597" s="14" t="s">
        <v>75</v>
      </c>
      <c r="AY597" s="160" t="s">
        <v>156</v>
      </c>
    </row>
    <row r="598" spans="2:65" s="12" customFormat="1" ht="11.25" x14ac:dyDescent="0.2">
      <c r="B598" s="146"/>
      <c r="D598" s="147" t="s">
        <v>168</v>
      </c>
      <c r="E598" s="148" t="s">
        <v>19</v>
      </c>
      <c r="F598" s="149" t="s">
        <v>862</v>
      </c>
      <c r="H598" s="150">
        <v>1</v>
      </c>
      <c r="I598" s="151"/>
      <c r="L598" s="146"/>
      <c r="M598" s="152"/>
      <c r="U598" s="331"/>
      <c r="V598" s="1" t="str">
        <f t="shared" si="7"/>
        <v/>
      </c>
      <c r="AT598" s="148" t="s">
        <v>168</v>
      </c>
      <c r="AU598" s="148" t="s">
        <v>88</v>
      </c>
      <c r="AV598" s="12" t="s">
        <v>88</v>
      </c>
      <c r="AW598" s="12" t="s">
        <v>36</v>
      </c>
      <c r="AX598" s="12" t="s">
        <v>75</v>
      </c>
      <c r="AY598" s="148" t="s">
        <v>156</v>
      </c>
    </row>
    <row r="599" spans="2:65" s="13" customFormat="1" ht="11.25" x14ac:dyDescent="0.2">
      <c r="B599" s="153"/>
      <c r="D599" s="147" t="s">
        <v>168</v>
      </c>
      <c r="E599" s="154" t="s">
        <v>19</v>
      </c>
      <c r="F599" s="155" t="s">
        <v>170</v>
      </c>
      <c r="H599" s="156">
        <v>1</v>
      </c>
      <c r="I599" s="157"/>
      <c r="L599" s="153"/>
      <c r="M599" s="158"/>
      <c r="U599" s="332"/>
      <c r="V599" s="1" t="str">
        <f t="shared" si="7"/>
        <v/>
      </c>
      <c r="AT599" s="154" t="s">
        <v>168</v>
      </c>
      <c r="AU599" s="154" t="s">
        <v>88</v>
      </c>
      <c r="AV599" s="13" t="s">
        <v>164</v>
      </c>
      <c r="AW599" s="13" t="s">
        <v>36</v>
      </c>
      <c r="AX599" s="13" t="s">
        <v>82</v>
      </c>
      <c r="AY599" s="154" t="s">
        <v>156</v>
      </c>
    </row>
    <row r="600" spans="2:65" s="1" customFormat="1" ht="21.75" customHeight="1" x14ac:dyDescent="0.2">
      <c r="B600" s="33"/>
      <c r="C600" s="129" t="s">
        <v>867</v>
      </c>
      <c r="D600" s="129" t="s">
        <v>159</v>
      </c>
      <c r="E600" s="130" t="s">
        <v>868</v>
      </c>
      <c r="F600" s="131" t="s">
        <v>869</v>
      </c>
      <c r="G600" s="132" t="s">
        <v>380</v>
      </c>
      <c r="H600" s="133">
        <v>1</v>
      </c>
      <c r="I600" s="134"/>
      <c r="J600" s="135">
        <f>ROUND(I600*H600,2)</f>
        <v>0</v>
      </c>
      <c r="K600" s="131" t="s">
        <v>19</v>
      </c>
      <c r="L600" s="33"/>
      <c r="M600" s="136" t="s">
        <v>19</v>
      </c>
      <c r="N600" s="137" t="s">
        <v>47</v>
      </c>
      <c r="P600" s="138">
        <f>O600*H600</f>
        <v>0</v>
      </c>
      <c r="Q600" s="138">
        <v>0</v>
      </c>
      <c r="R600" s="138">
        <f>Q600*H600</f>
        <v>0</v>
      </c>
      <c r="S600" s="138">
        <v>0</v>
      </c>
      <c r="T600" s="138">
        <f>S600*H600</f>
        <v>0</v>
      </c>
      <c r="U600" s="329" t="s">
        <v>19</v>
      </c>
      <c r="V600" s="1" t="str">
        <f t="shared" si="7"/>
        <v/>
      </c>
      <c r="AR600" s="140" t="s">
        <v>262</v>
      </c>
      <c r="AT600" s="140" t="s">
        <v>159</v>
      </c>
      <c r="AU600" s="140" t="s">
        <v>88</v>
      </c>
      <c r="AY600" s="18" t="s">
        <v>156</v>
      </c>
      <c r="BE600" s="141">
        <f>IF(N600="základní",J600,0)</f>
        <v>0</v>
      </c>
      <c r="BF600" s="141">
        <f>IF(N600="snížená",J600,0)</f>
        <v>0</v>
      </c>
      <c r="BG600" s="141">
        <f>IF(N600="zákl. přenesená",J600,0)</f>
        <v>0</v>
      </c>
      <c r="BH600" s="141">
        <f>IF(N600="sníž. přenesená",J600,0)</f>
        <v>0</v>
      </c>
      <c r="BI600" s="141">
        <f>IF(N600="nulová",J600,0)</f>
        <v>0</v>
      </c>
      <c r="BJ600" s="18" t="s">
        <v>88</v>
      </c>
      <c r="BK600" s="141">
        <f>ROUND(I600*H600,2)</f>
        <v>0</v>
      </c>
      <c r="BL600" s="18" t="s">
        <v>262</v>
      </c>
      <c r="BM600" s="140" t="s">
        <v>870</v>
      </c>
    </row>
    <row r="601" spans="2:65" s="14" customFormat="1" ht="11.25" x14ac:dyDescent="0.2">
      <c r="B601" s="159"/>
      <c r="D601" s="147" t="s">
        <v>168</v>
      </c>
      <c r="E601" s="160" t="s">
        <v>19</v>
      </c>
      <c r="F601" s="161" t="s">
        <v>871</v>
      </c>
      <c r="H601" s="160" t="s">
        <v>19</v>
      </c>
      <c r="I601" s="162"/>
      <c r="L601" s="159"/>
      <c r="M601" s="163"/>
      <c r="U601" s="333"/>
      <c r="V601" s="1" t="str">
        <f t="shared" si="7"/>
        <v/>
      </c>
      <c r="AT601" s="160" t="s">
        <v>168</v>
      </c>
      <c r="AU601" s="160" t="s">
        <v>88</v>
      </c>
      <c r="AV601" s="14" t="s">
        <v>82</v>
      </c>
      <c r="AW601" s="14" t="s">
        <v>36</v>
      </c>
      <c r="AX601" s="14" t="s">
        <v>75</v>
      </c>
      <c r="AY601" s="160" t="s">
        <v>156</v>
      </c>
    </row>
    <row r="602" spans="2:65" s="12" customFormat="1" ht="11.25" x14ac:dyDescent="0.2">
      <c r="B602" s="146"/>
      <c r="D602" s="147" t="s">
        <v>168</v>
      </c>
      <c r="E602" s="148" t="s">
        <v>19</v>
      </c>
      <c r="F602" s="149" t="s">
        <v>872</v>
      </c>
      <c r="H602" s="150">
        <v>1</v>
      </c>
      <c r="I602" s="151"/>
      <c r="L602" s="146"/>
      <c r="M602" s="152"/>
      <c r="U602" s="331"/>
      <c r="V602" s="1" t="str">
        <f t="shared" si="7"/>
        <v/>
      </c>
      <c r="AT602" s="148" t="s">
        <v>168</v>
      </c>
      <c r="AU602" s="148" t="s">
        <v>88</v>
      </c>
      <c r="AV602" s="12" t="s">
        <v>88</v>
      </c>
      <c r="AW602" s="12" t="s">
        <v>36</v>
      </c>
      <c r="AX602" s="12" t="s">
        <v>75</v>
      </c>
      <c r="AY602" s="148" t="s">
        <v>156</v>
      </c>
    </row>
    <row r="603" spans="2:65" s="13" customFormat="1" ht="11.25" x14ac:dyDescent="0.2">
      <c r="B603" s="153"/>
      <c r="D603" s="147" t="s">
        <v>168</v>
      </c>
      <c r="E603" s="154" t="s">
        <v>19</v>
      </c>
      <c r="F603" s="155" t="s">
        <v>170</v>
      </c>
      <c r="H603" s="156">
        <v>1</v>
      </c>
      <c r="I603" s="157"/>
      <c r="L603" s="153"/>
      <c r="M603" s="158"/>
      <c r="U603" s="332"/>
      <c r="V603" s="1" t="str">
        <f t="shared" si="7"/>
        <v/>
      </c>
      <c r="AT603" s="154" t="s">
        <v>168</v>
      </c>
      <c r="AU603" s="154" t="s">
        <v>88</v>
      </c>
      <c r="AV603" s="13" t="s">
        <v>164</v>
      </c>
      <c r="AW603" s="13" t="s">
        <v>36</v>
      </c>
      <c r="AX603" s="13" t="s">
        <v>82</v>
      </c>
      <c r="AY603" s="154" t="s">
        <v>156</v>
      </c>
    </row>
    <row r="604" spans="2:65" s="1" customFormat="1" ht="16.5" customHeight="1" x14ac:dyDescent="0.2">
      <c r="B604" s="33"/>
      <c r="C604" s="129" t="s">
        <v>873</v>
      </c>
      <c r="D604" s="129" t="s">
        <v>159</v>
      </c>
      <c r="E604" s="130" t="s">
        <v>874</v>
      </c>
      <c r="F604" s="131" t="s">
        <v>875</v>
      </c>
      <c r="G604" s="132" t="s">
        <v>380</v>
      </c>
      <c r="H604" s="133">
        <v>1</v>
      </c>
      <c r="I604" s="134"/>
      <c r="J604" s="135">
        <f>ROUND(I604*H604,2)</f>
        <v>0</v>
      </c>
      <c r="K604" s="131" t="s">
        <v>19</v>
      </c>
      <c r="L604" s="33"/>
      <c r="M604" s="136" t="s">
        <v>19</v>
      </c>
      <c r="N604" s="137" t="s">
        <v>47</v>
      </c>
      <c r="P604" s="138">
        <f>O604*H604</f>
        <v>0</v>
      </c>
      <c r="Q604" s="138">
        <v>0</v>
      </c>
      <c r="R604" s="138">
        <f>Q604*H604</f>
        <v>0</v>
      </c>
      <c r="S604" s="138">
        <v>0</v>
      </c>
      <c r="T604" s="138">
        <f>S604*H604</f>
        <v>0</v>
      </c>
      <c r="U604" s="329" t="s">
        <v>19</v>
      </c>
      <c r="V604" s="1" t="str">
        <f t="shared" si="7"/>
        <v/>
      </c>
      <c r="AR604" s="140" t="s">
        <v>262</v>
      </c>
      <c r="AT604" s="140" t="s">
        <v>159</v>
      </c>
      <c r="AU604" s="140" t="s">
        <v>88</v>
      </c>
      <c r="AY604" s="18" t="s">
        <v>156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8" t="s">
        <v>88</v>
      </c>
      <c r="BK604" s="141">
        <f>ROUND(I604*H604,2)</f>
        <v>0</v>
      </c>
      <c r="BL604" s="18" t="s">
        <v>262</v>
      </c>
      <c r="BM604" s="140" t="s">
        <v>876</v>
      </c>
    </row>
    <row r="605" spans="2:65" s="1" customFormat="1" ht="19.5" x14ac:dyDescent="0.2">
      <c r="B605" s="33"/>
      <c r="D605" s="147" t="s">
        <v>256</v>
      </c>
      <c r="F605" s="164" t="s">
        <v>877</v>
      </c>
      <c r="I605" s="144"/>
      <c r="L605" s="33"/>
      <c r="M605" s="145"/>
      <c r="U605" s="330"/>
      <c r="V605" s="1" t="str">
        <f t="shared" si="7"/>
        <v/>
      </c>
      <c r="AT605" s="18" t="s">
        <v>256</v>
      </c>
      <c r="AU605" s="18" t="s">
        <v>88</v>
      </c>
    </row>
    <row r="606" spans="2:65" s="14" customFormat="1" ht="11.25" x14ac:dyDescent="0.2">
      <c r="B606" s="159"/>
      <c r="D606" s="147" t="s">
        <v>168</v>
      </c>
      <c r="E606" s="160" t="s">
        <v>19</v>
      </c>
      <c r="F606" s="161" t="s">
        <v>871</v>
      </c>
      <c r="H606" s="160" t="s">
        <v>19</v>
      </c>
      <c r="I606" s="162"/>
      <c r="L606" s="159"/>
      <c r="M606" s="163"/>
      <c r="U606" s="333"/>
      <c r="V606" s="1" t="str">
        <f t="shared" si="7"/>
        <v/>
      </c>
      <c r="AT606" s="160" t="s">
        <v>168</v>
      </c>
      <c r="AU606" s="160" t="s">
        <v>88</v>
      </c>
      <c r="AV606" s="14" t="s">
        <v>82</v>
      </c>
      <c r="AW606" s="14" t="s">
        <v>36</v>
      </c>
      <c r="AX606" s="14" t="s">
        <v>75</v>
      </c>
      <c r="AY606" s="160" t="s">
        <v>156</v>
      </c>
    </row>
    <row r="607" spans="2:65" s="12" customFormat="1" ht="11.25" x14ac:dyDescent="0.2">
      <c r="B607" s="146"/>
      <c r="D607" s="147" t="s">
        <v>168</v>
      </c>
      <c r="E607" s="148" t="s">
        <v>19</v>
      </c>
      <c r="F607" s="149" t="s">
        <v>872</v>
      </c>
      <c r="H607" s="150">
        <v>1</v>
      </c>
      <c r="I607" s="151"/>
      <c r="L607" s="146"/>
      <c r="M607" s="152"/>
      <c r="U607" s="331"/>
      <c r="V607" s="1" t="str">
        <f t="shared" si="7"/>
        <v/>
      </c>
      <c r="AT607" s="148" t="s">
        <v>168</v>
      </c>
      <c r="AU607" s="148" t="s">
        <v>88</v>
      </c>
      <c r="AV607" s="12" t="s">
        <v>88</v>
      </c>
      <c r="AW607" s="12" t="s">
        <v>36</v>
      </c>
      <c r="AX607" s="12" t="s">
        <v>75</v>
      </c>
      <c r="AY607" s="148" t="s">
        <v>156</v>
      </c>
    </row>
    <row r="608" spans="2:65" s="13" customFormat="1" ht="11.25" x14ac:dyDescent="0.2">
      <c r="B608" s="153"/>
      <c r="D608" s="147" t="s">
        <v>168</v>
      </c>
      <c r="E608" s="154" t="s">
        <v>19</v>
      </c>
      <c r="F608" s="155" t="s">
        <v>170</v>
      </c>
      <c r="H608" s="156">
        <v>1</v>
      </c>
      <c r="I608" s="157"/>
      <c r="L608" s="153"/>
      <c r="M608" s="158"/>
      <c r="U608" s="332"/>
      <c r="V608" s="1" t="str">
        <f t="shared" si="7"/>
        <v/>
      </c>
      <c r="AT608" s="154" t="s">
        <v>168</v>
      </c>
      <c r="AU608" s="154" t="s">
        <v>88</v>
      </c>
      <c r="AV608" s="13" t="s">
        <v>164</v>
      </c>
      <c r="AW608" s="13" t="s">
        <v>36</v>
      </c>
      <c r="AX608" s="13" t="s">
        <v>82</v>
      </c>
      <c r="AY608" s="154" t="s">
        <v>156</v>
      </c>
    </row>
    <row r="609" spans="2:65" s="1" customFormat="1" ht="16.5" customHeight="1" x14ac:dyDescent="0.2">
      <c r="B609" s="33"/>
      <c r="C609" s="129" t="s">
        <v>878</v>
      </c>
      <c r="D609" s="129" t="s">
        <v>159</v>
      </c>
      <c r="E609" s="130" t="s">
        <v>879</v>
      </c>
      <c r="F609" s="131" t="s">
        <v>880</v>
      </c>
      <c r="G609" s="132" t="s">
        <v>162</v>
      </c>
      <c r="H609" s="133">
        <v>1</v>
      </c>
      <c r="I609" s="134"/>
      <c r="J609" s="135">
        <f>ROUND(I609*H609,2)</f>
        <v>0</v>
      </c>
      <c r="K609" s="131" t="s">
        <v>19</v>
      </c>
      <c r="L609" s="33"/>
      <c r="M609" s="136" t="s">
        <v>19</v>
      </c>
      <c r="N609" s="137" t="s">
        <v>47</v>
      </c>
      <c r="P609" s="138">
        <f>O609*H609</f>
        <v>0</v>
      </c>
      <c r="Q609" s="138">
        <v>0</v>
      </c>
      <c r="R609" s="138">
        <f>Q609*H609</f>
        <v>0</v>
      </c>
      <c r="S609" s="138">
        <v>0</v>
      </c>
      <c r="T609" s="138">
        <f>S609*H609</f>
        <v>0</v>
      </c>
      <c r="U609" s="329" t="s">
        <v>706</v>
      </c>
      <c r="V609" s="1">
        <f t="shared" si="7"/>
        <v>0</v>
      </c>
      <c r="AR609" s="140" t="s">
        <v>262</v>
      </c>
      <c r="AT609" s="140" t="s">
        <v>159</v>
      </c>
      <c r="AU609" s="140" t="s">
        <v>88</v>
      </c>
      <c r="AY609" s="18" t="s">
        <v>156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8" t="s">
        <v>88</v>
      </c>
      <c r="BK609" s="141">
        <f>ROUND(I609*H609,2)</f>
        <v>0</v>
      </c>
      <c r="BL609" s="18" t="s">
        <v>262</v>
      </c>
      <c r="BM609" s="140" t="s">
        <v>881</v>
      </c>
    </row>
    <row r="610" spans="2:65" s="14" customFormat="1" ht="11.25" x14ac:dyDescent="0.2">
      <c r="B610" s="159"/>
      <c r="D610" s="147" t="s">
        <v>168</v>
      </c>
      <c r="E610" s="160" t="s">
        <v>19</v>
      </c>
      <c r="F610" s="161" t="s">
        <v>871</v>
      </c>
      <c r="H610" s="160" t="s">
        <v>19</v>
      </c>
      <c r="I610" s="162"/>
      <c r="L610" s="159"/>
      <c r="M610" s="163"/>
      <c r="U610" s="333"/>
      <c r="V610" s="1" t="str">
        <f t="shared" si="7"/>
        <v/>
      </c>
      <c r="AT610" s="160" t="s">
        <v>168</v>
      </c>
      <c r="AU610" s="160" t="s">
        <v>88</v>
      </c>
      <c r="AV610" s="14" t="s">
        <v>82</v>
      </c>
      <c r="AW610" s="14" t="s">
        <v>36</v>
      </c>
      <c r="AX610" s="14" t="s">
        <v>75</v>
      </c>
      <c r="AY610" s="160" t="s">
        <v>156</v>
      </c>
    </row>
    <row r="611" spans="2:65" s="12" customFormat="1" ht="11.25" x14ac:dyDescent="0.2">
      <c r="B611" s="146"/>
      <c r="D611" s="147" t="s">
        <v>168</v>
      </c>
      <c r="E611" s="148" t="s">
        <v>19</v>
      </c>
      <c r="F611" s="149" t="s">
        <v>872</v>
      </c>
      <c r="H611" s="150">
        <v>1</v>
      </c>
      <c r="I611" s="151"/>
      <c r="L611" s="146"/>
      <c r="M611" s="152"/>
      <c r="U611" s="331"/>
      <c r="V611" s="1" t="str">
        <f t="shared" si="7"/>
        <v/>
      </c>
      <c r="AT611" s="148" t="s">
        <v>168</v>
      </c>
      <c r="AU611" s="148" t="s">
        <v>88</v>
      </c>
      <c r="AV611" s="12" t="s">
        <v>88</v>
      </c>
      <c r="AW611" s="12" t="s">
        <v>36</v>
      </c>
      <c r="AX611" s="12" t="s">
        <v>75</v>
      </c>
      <c r="AY611" s="148" t="s">
        <v>156</v>
      </c>
    </row>
    <row r="612" spans="2:65" s="13" customFormat="1" ht="11.25" x14ac:dyDescent="0.2">
      <c r="B612" s="153"/>
      <c r="D612" s="147" t="s">
        <v>168</v>
      </c>
      <c r="E612" s="154" t="s">
        <v>19</v>
      </c>
      <c r="F612" s="155" t="s">
        <v>170</v>
      </c>
      <c r="H612" s="156">
        <v>1</v>
      </c>
      <c r="I612" s="157"/>
      <c r="L612" s="153"/>
      <c r="M612" s="158"/>
      <c r="U612" s="332"/>
      <c r="V612" s="1" t="str">
        <f t="shared" si="7"/>
        <v/>
      </c>
      <c r="AT612" s="154" t="s">
        <v>168</v>
      </c>
      <c r="AU612" s="154" t="s">
        <v>88</v>
      </c>
      <c r="AV612" s="13" t="s">
        <v>164</v>
      </c>
      <c r="AW612" s="13" t="s">
        <v>36</v>
      </c>
      <c r="AX612" s="13" t="s">
        <v>82</v>
      </c>
      <c r="AY612" s="154" t="s">
        <v>156</v>
      </c>
    </row>
    <row r="613" spans="2:65" s="1" customFormat="1" ht="21.75" customHeight="1" x14ac:dyDescent="0.2">
      <c r="B613" s="33"/>
      <c r="C613" s="129" t="s">
        <v>882</v>
      </c>
      <c r="D613" s="129" t="s">
        <v>159</v>
      </c>
      <c r="E613" s="130" t="s">
        <v>883</v>
      </c>
      <c r="F613" s="131" t="s">
        <v>884</v>
      </c>
      <c r="G613" s="132" t="s">
        <v>162</v>
      </c>
      <c r="H613" s="133">
        <v>1</v>
      </c>
      <c r="I613" s="134"/>
      <c r="J613" s="135">
        <f>ROUND(I613*H613,2)</f>
        <v>0</v>
      </c>
      <c r="K613" s="131" t="s">
        <v>19</v>
      </c>
      <c r="L613" s="33"/>
      <c r="M613" s="136" t="s">
        <v>19</v>
      </c>
      <c r="N613" s="137" t="s">
        <v>47</v>
      </c>
      <c r="P613" s="138">
        <f>O613*H613</f>
        <v>0</v>
      </c>
      <c r="Q613" s="138">
        <v>0</v>
      </c>
      <c r="R613" s="138">
        <f>Q613*H613</f>
        <v>0</v>
      </c>
      <c r="S613" s="138">
        <v>0.02</v>
      </c>
      <c r="T613" s="138">
        <f>S613*H613</f>
        <v>0.02</v>
      </c>
      <c r="U613" s="329" t="s">
        <v>706</v>
      </c>
      <c r="V613" s="1">
        <f t="shared" si="7"/>
        <v>0</v>
      </c>
      <c r="AR613" s="140" t="s">
        <v>262</v>
      </c>
      <c r="AT613" s="140" t="s">
        <v>159</v>
      </c>
      <c r="AU613" s="140" t="s">
        <v>88</v>
      </c>
      <c r="AY613" s="18" t="s">
        <v>156</v>
      </c>
      <c r="BE613" s="141">
        <f>IF(N613="základní",J613,0)</f>
        <v>0</v>
      </c>
      <c r="BF613" s="141">
        <f>IF(N613="snížená",J613,0)</f>
        <v>0</v>
      </c>
      <c r="BG613" s="141">
        <f>IF(N613="zákl. přenesená",J613,0)</f>
        <v>0</v>
      </c>
      <c r="BH613" s="141">
        <f>IF(N613="sníž. přenesená",J613,0)</f>
        <v>0</v>
      </c>
      <c r="BI613" s="141">
        <f>IF(N613="nulová",J613,0)</f>
        <v>0</v>
      </c>
      <c r="BJ613" s="18" t="s">
        <v>88</v>
      </c>
      <c r="BK613" s="141">
        <f>ROUND(I613*H613,2)</f>
        <v>0</v>
      </c>
      <c r="BL613" s="18" t="s">
        <v>262</v>
      </c>
      <c r="BM613" s="140" t="s">
        <v>885</v>
      </c>
    </row>
    <row r="614" spans="2:65" s="1" customFormat="1" ht="24.2" customHeight="1" x14ac:dyDescent="0.2">
      <c r="B614" s="33"/>
      <c r="C614" s="129" t="s">
        <v>886</v>
      </c>
      <c r="D614" s="129" t="s">
        <v>159</v>
      </c>
      <c r="E614" s="130" t="s">
        <v>887</v>
      </c>
      <c r="F614" s="131" t="s">
        <v>888</v>
      </c>
      <c r="G614" s="132" t="s">
        <v>588</v>
      </c>
      <c r="H614" s="181"/>
      <c r="I614" s="134"/>
      <c r="J614" s="135">
        <f>ROUND(I614*H614,2)</f>
        <v>0</v>
      </c>
      <c r="K614" s="131" t="s">
        <v>163</v>
      </c>
      <c r="L614" s="33"/>
      <c r="M614" s="136" t="s">
        <v>19</v>
      </c>
      <c r="N614" s="137" t="s">
        <v>47</v>
      </c>
      <c r="P614" s="138">
        <f>O614*H614</f>
        <v>0</v>
      </c>
      <c r="Q614" s="138">
        <v>0</v>
      </c>
      <c r="R614" s="138">
        <f>Q614*H614</f>
        <v>0</v>
      </c>
      <c r="S614" s="138">
        <v>0</v>
      </c>
      <c r="T614" s="138">
        <f>S614*H614</f>
        <v>0</v>
      </c>
      <c r="U614" s="329" t="s">
        <v>19</v>
      </c>
      <c r="V614" s="1" t="str">
        <f t="shared" si="7"/>
        <v/>
      </c>
      <c r="AR614" s="140" t="s">
        <v>262</v>
      </c>
      <c r="AT614" s="140" t="s">
        <v>159</v>
      </c>
      <c r="AU614" s="140" t="s">
        <v>88</v>
      </c>
      <c r="AY614" s="18" t="s">
        <v>156</v>
      </c>
      <c r="BE614" s="141">
        <f>IF(N614="základní",J614,0)</f>
        <v>0</v>
      </c>
      <c r="BF614" s="141">
        <f>IF(N614="snížená",J614,0)</f>
        <v>0</v>
      </c>
      <c r="BG614" s="141">
        <f>IF(N614="zákl. přenesená",J614,0)</f>
        <v>0</v>
      </c>
      <c r="BH614" s="141">
        <f>IF(N614="sníž. přenesená",J614,0)</f>
        <v>0</v>
      </c>
      <c r="BI614" s="141">
        <f>IF(N614="nulová",J614,0)</f>
        <v>0</v>
      </c>
      <c r="BJ614" s="18" t="s">
        <v>88</v>
      </c>
      <c r="BK614" s="141">
        <f>ROUND(I614*H614,2)</f>
        <v>0</v>
      </c>
      <c r="BL614" s="18" t="s">
        <v>262</v>
      </c>
      <c r="BM614" s="140" t="s">
        <v>889</v>
      </c>
    </row>
    <row r="615" spans="2:65" s="1" customFormat="1" ht="11.25" x14ac:dyDescent="0.2">
      <c r="B615" s="33"/>
      <c r="D615" s="142" t="s">
        <v>166</v>
      </c>
      <c r="F615" s="143" t="s">
        <v>890</v>
      </c>
      <c r="I615" s="144"/>
      <c r="L615" s="33"/>
      <c r="M615" s="145"/>
      <c r="U615" s="330"/>
      <c r="V615" s="1" t="str">
        <f t="shared" si="7"/>
        <v/>
      </c>
      <c r="AT615" s="18" t="s">
        <v>166</v>
      </c>
      <c r="AU615" s="18" t="s">
        <v>88</v>
      </c>
    </row>
    <row r="616" spans="2:65" s="11" customFormat="1" ht="22.9" customHeight="1" x14ac:dyDescent="0.2">
      <c r="B616" s="117"/>
      <c r="D616" s="118" t="s">
        <v>74</v>
      </c>
      <c r="E616" s="127" t="s">
        <v>891</v>
      </c>
      <c r="F616" s="127" t="s">
        <v>892</v>
      </c>
      <c r="I616" s="120"/>
      <c r="J616" s="128">
        <f>BK616</f>
        <v>0</v>
      </c>
      <c r="L616" s="117"/>
      <c r="M616" s="122"/>
      <c r="P616" s="123">
        <f>SUM(P617:P635)</f>
        <v>0</v>
      </c>
      <c r="R616" s="123">
        <f>SUM(R617:R635)</f>
        <v>5.4599999999999996E-3</v>
      </c>
      <c r="T616" s="123">
        <f>SUM(T617:T635)</f>
        <v>0</v>
      </c>
      <c r="U616" s="328"/>
      <c r="V616" s="1" t="str">
        <f t="shared" si="7"/>
        <v/>
      </c>
      <c r="AR616" s="118" t="s">
        <v>88</v>
      </c>
      <c r="AT616" s="125" t="s">
        <v>74</v>
      </c>
      <c r="AU616" s="125" t="s">
        <v>82</v>
      </c>
      <c r="AY616" s="118" t="s">
        <v>156</v>
      </c>
      <c r="BK616" s="126">
        <f>SUM(BK617:BK635)</f>
        <v>0</v>
      </c>
    </row>
    <row r="617" spans="2:65" s="1" customFormat="1" ht="24.2" customHeight="1" x14ac:dyDescent="0.2">
      <c r="B617" s="33"/>
      <c r="C617" s="129" t="s">
        <v>893</v>
      </c>
      <c r="D617" s="129" t="s">
        <v>159</v>
      </c>
      <c r="E617" s="130" t="s">
        <v>894</v>
      </c>
      <c r="F617" s="131" t="s">
        <v>895</v>
      </c>
      <c r="G617" s="132" t="s">
        <v>178</v>
      </c>
      <c r="H617" s="133">
        <v>3</v>
      </c>
      <c r="I617" s="134"/>
      <c r="J617" s="135">
        <f>ROUND(I617*H617,2)</f>
        <v>0</v>
      </c>
      <c r="K617" s="131" t="s">
        <v>163</v>
      </c>
      <c r="L617" s="33"/>
      <c r="M617" s="136" t="s">
        <v>19</v>
      </c>
      <c r="N617" s="137" t="s">
        <v>47</v>
      </c>
      <c r="P617" s="138">
        <f>O617*H617</f>
        <v>0</v>
      </c>
      <c r="Q617" s="138">
        <v>1.2E-4</v>
      </c>
      <c r="R617" s="138">
        <f>Q617*H617</f>
        <v>3.6000000000000002E-4</v>
      </c>
      <c r="S617" s="138">
        <v>0</v>
      </c>
      <c r="T617" s="138">
        <f>S617*H617</f>
        <v>0</v>
      </c>
      <c r="U617" s="329" t="s">
        <v>19</v>
      </c>
      <c r="V617" s="1" t="str">
        <f t="shared" si="7"/>
        <v/>
      </c>
      <c r="AR617" s="140" t="s">
        <v>262</v>
      </c>
      <c r="AT617" s="140" t="s">
        <v>159</v>
      </c>
      <c r="AU617" s="140" t="s">
        <v>88</v>
      </c>
      <c r="AY617" s="18" t="s">
        <v>156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262</v>
      </c>
      <c r="BM617" s="140" t="s">
        <v>896</v>
      </c>
    </row>
    <row r="618" spans="2:65" s="1" customFormat="1" ht="11.25" x14ac:dyDescent="0.2">
      <c r="B618" s="33"/>
      <c r="D618" s="142" t="s">
        <v>166</v>
      </c>
      <c r="F618" s="143" t="s">
        <v>897</v>
      </c>
      <c r="I618" s="144"/>
      <c r="L618" s="33"/>
      <c r="M618" s="145"/>
      <c r="U618" s="330"/>
      <c r="V618" s="1" t="str">
        <f t="shared" si="7"/>
        <v/>
      </c>
      <c r="AT618" s="18" t="s">
        <v>166</v>
      </c>
      <c r="AU618" s="18" t="s">
        <v>88</v>
      </c>
    </row>
    <row r="619" spans="2:65" s="14" customFormat="1" ht="11.25" x14ac:dyDescent="0.2">
      <c r="B619" s="159"/>
      <c r="D619" s="147" t="s">
        <v>168</v>
      </c>
      <c r="E619" s="160" t="s">
        <v>19</v>
      </c>
      <c r="F619" s="161" t="s">
        <v>217</v>
      </c>
      <c r="H619" s="160" t="s">
        <v>19</v>
      </c>
      <c r="I619" s="162"/>
      <c r="L619" s="159"/>
      <c r="M619" s="163"/>
      <c r="U619" s="333"/>
      <c r="V619" s="1" t="str">
        <f t="shared" si="7"/>
        <v/>
      </c>
      <c r="AT619" s="160" t="s">
        <v>168</v>
      </c>
      <c r="AU619" s="160" t="s">
        <v>88</v>
      </c>
      <c r="AV619" s="14" t="s">
        <v>82</v>
      </c>
      <c r="AW619" s="14" t="s">
        <v>36</v>
      </c>
      <c r="AX619" s="14" t="s">
        <v>75</v>
      </c>
      <c r="AY619" s="160" t="s">
        <v>156</v>
      </c>
    </row>
    <row r="620" spans="2:65" s="12" customFormat="1" ht="11.25" x14ac:dyDescent="0.2">
      <c r="B620" s="146"/>
      <c r="D620" s="147" t="s">
        <v>168</v>
      </c>
      <c r="E620" s="148" t="s">
        <v>19</v>
      </c>
      <c r="F620" s="149" t="s">
        <v>898</v>
      </c>
      <c r="H620" s="150">
        <v>2</v>
      </c>
      <c r="I620" s="151"/>
      <c r="L620" s="146"/>
      <c r="M620" s="152"/>
      <c r="U620" s="331"/>
      <c r="V620" s="1" t="str">
        <f t="shared" ref="V620:V683" si="8">IF(U620="investice",J620,"")</f>
        <v/>
      </c>
      <c r="AT620" s="148" t="s">
        <v>168</v>
      </c>
      <c r="AU620" s="148" t="s">
        <v>88</v>
      </c>
      <c r="AV620" s="12" t="s">
        <v>88</v>
      </c>
      <c r="AW620" s="12" t="s">
        <v>36</v>
      </c>
      <c r="AX620" s="12" t="s">
        <v>75</v>
      </c>
      <c r="AY620" s="148" t="s">
        <v>156</v>
      </c>
    </row>
    <row r="621" spans="2:65" s="12" customFormat="1" ht="11.25" x14ac:dyDescent="0.2">
      <c r="B621" s="146"/>
      <c r="D621" s="147" t="s">
        <v>168</v>
      </c>
      <c r="E621" s="148" t="s">
        <v>19</v>
      </c>
      <c r="F621" s="149" t="s">
        <v>899</v>
      </c>
      <c r="H621" s="150">
        <v>1</v>
      </c>
      <c r="I621" s="151"/>
      <c r="L621" s="146"/>
      <c r="M621" s="152"/>
      <c r="U621" s="331"/>
      <c r="V621" s="1" t="str">
        <f t="shared" si="8"/>
        <v/>
      </c>
      <c r="AT621" s="148" t="s">
        <v>168</v>
      </c>
      <c r="AU621" s="148" t="s">
        <v>88</v>
      </c>
      <c r="AV621" s="12" t="s">
        <v>88</v>
      </c>
      <c r="AW621" s="12" t="s">
        <v>36</v>
      </c>
      <c r="AX621" s="12" t="s">
        <v>75</v>
      </c>
      <c r="AY621" s="148" t="s">
        <v>156</v>
      </c>
    </row>
    <row r="622" spans="2:65" s="13" customFormat="1" ht="11.25" x14ac:dyDescent="0.2">
      <c r="B622" s="153"/>
      <c r="D622" s="147" t="s">
        <v>168</v>
      </c>
      <c r="E622" s="154" t="s">
        <v>19</v>
      </c>
      <c r="F622" s="155" t="s">
        <v>170</v>
      </c>
      <c r="H622" s="156">
        <v>3</v>
      </c>
      <c r="I622" s="157"/>
      <c r="L622" s="153"/>
      <c r="M622" s="158"/>
      <c r="U622" s="332"/>
      <c r="V622" s="1" t="str">
        <f t="shared" si="8"/>
        <v/>
      </c>
      <c r="AT622" s="154" t="s">
        <v>168</v>
      </c>
      <c r="AU622" s="154" t="s">
        <v>88</v>
      </c>
      <c r="AV622" s="13" t="s">
        <v>164</v>
      </c>
      <c r="AW622" s="13" t="s">
        <v>36</v>
      </c>
      <c r="AX622" s="13" t="s">
        <v>82</v>
      </c>
      <c r="AY622" s="154" t="s">
        <v>156</v>
      </c>
    </row>
    <row r="623" spans="2:65" s="1" customFormat="1" ht="16.5" customHeight="1" x14ac:dyDescent="0.2">
      <c r="B623" s="33"/>
      <c r="C623" s="171" t="s">
        <v>900</v>
      </c>
      <c r="D623" s="171" t="s">
        <v>580</v>
      </c>
      <c r="E623" s="172" t="s">
        <v>901</v>
      </c>
      <c r="F623" s="173" t="s">
        <v>902</v>
      </c>
      <c r="G623" s="174" t="s">
        <v>162</v>
      </c>
      <c r="H623" s="175">
        <v>2</v>
      </c>
      <c r="I623" s="176"/>
      <c r="J623" s="177">
        <f>ROUND(I623*H623,2)</f>
        <v>0</v>
      </c>
      <c r="K623" s="173" t="s">
        <v>19</v>
      </c>
      <c r="L623" s="178"/>
      <c r="M623" s="179" t="s">
        <v>19</v>
      </c>
      <c r="N623" s="180" t="s">
        <v>47</v>
      </c>
      <c r="P623" s="138">
        <f>O623*H623</f>
        <v>0</v>
      </c>
      <c r="Q623" s="138">
        <v>1.6999999999999999E-3</v>
      </c>
      <c r="R623" s="138">
        <f>Q623*H623</f>
        <v>3.3999999999999998E-3</v>
      </c>
      <c r="S623" s="138">
        <v>0</v>
      </c>
      <c r="T623" s="138">
        <f>S623*H623</f>
        <v>0</v>
      </c>
      <c r="U623" s="329" t="s">
        <v>19</v>
      </c>
      <c r="V623" s="1" t="str">
        <f t="shared" si="8"/>
        <v/>
      </c>
      <c r="AR623" s="140" t="s">
        <v>386</v>
      </c>
      <c r="AT623" s="140" t="s">
        <v>580</v>
      </c>
      <c r="AU623" s="140" t="s">
        <v>88</v>
      </c>
      <c r="AY623" s="18" t="s">
        <v>156</v>
      </c>
      <c r="BE623" s="141">
        <f>IF(N623="základní",J623,0)</f>
        <v>0</v>
      </c>
      <c r="BF623" s="141">
        <f>IF(N623="snížená",J623,0)</f>
        <v>0</v>
      </c>
      <c r="BG623" s="141">
        <f>IF(N623="zákl. přenesená",J623,0)</f>
        <v>0</v>
      </c>
      <c r="BH623" s="141">
        <f>IF(N623="sníž. přenesená",J623,0)</f>
        <v>0</v>
      </c>
      <c r="BI623" s="141">
        <f>IF(N623="nulová",J623,0)</f>
        <v>0</v>
      </c>
      <c r="BJ623" s="18" t="s">
        <v>88</v>
      </c>
      <c r="BK623" s="141">
        <f>ROUND(I623*H623,2)</f>
        <v>0</v>
      </c>
      <c r="BL623" s="18" t="s">
        <v>262</v>
      </c>
      <c r="BM623" s="140" t="s">
        <v>903</v>
      </c>
    </row>
    <row r="624" spans="2:65" s="14" customFormat="1" ht="11.25" x14ac:dyDescent="0.2">
      <c r="B624" s="159"/>
      <c r="D624" s="147" t="s">
        <v>168</v>
      </c>
      <c r="E624" s="160" t="s">
        <v>19</v>
      </c>
      <c r="F624" s="161" t="s">
        <v>217</v>
      </c>
      <c r="H624" s="160" t="s">
        <v>19</v>
      </c>
      <c r="I624" s="162"/>
      <c r="L624" s="159"/>
      <c r="M624" s="163"/>
      <c r="U624" s="333"/>
      <c r="V624" s="1" t="str">
        <f t="shared" si="8"/>
        <v/>
      </c>
      <c r="AT624" s="160" t="s">
        <v>168</v>
      </c>
      <c r="AU624" s="160" t="s">
        <v>88</v>
      </c>
      <c r="AV624" s="14" t="s">
        <v>82</v>
      </c>
      <c r="AW624" s="14" t="s">
        <v>36</v>
      </c>
      <c r="AX624" s="14" t="s">
        <v>75</v>
      </c>
      <c r="AY624" s="160" t="s">
        <v>156</v>
      </c>
    </row>
    <row r="625" spans="2:65" s="12" customFormat="1" ht="11.25" x14ac:dyDescent="0.2">
      <c r="B625" s="146"/>
      <c r="D625" s="147" t="s">
        <v>168</v>
      </c>
      <c r="E625" s="148" t="s">
        <v>19</v>
      </c>
      <c r="F625" s="149" t="s">
        <v>898</v>
      </c>
      <c r="H625" s="150">
        <v>2</v>
      </c>
      <c r="I625" s="151"/>
      <c r="L625" s="146"/>
      <c r="M625" s="152"/>
      <c r="U625" s="331"/>
      <c r="V625" s="1" t="str">
        <f t="shared" si="8"/>
        <v/>
      </c>
      <c r="AT625" s="148" t="s">
        <v>168</v>
      </c>
      <c r="AU625" s="148" t="s">
        <v>88</v>
      </c>
      <c r="AV625" s="12" t="s">
        <v>88</v>
      </c>
      <c r="AW625" s="12" t="s">
        <v>36</v>
      </c>
      <c r="AX625" s="12" t="s">
        <v>75</v>
      </c>
      <c r="AY625" s="148" t="s">
        <v>156</v>
      </c>
    </row>
    <row r="626" spans="2:65" s="13" customFormat="1" ht="11.25" x14ac:dyDescent="0.2">
      <c r="B626" s="153"/>
      <c r="D626" s="147" t="s">
        <v>168</v>
      </c>
      <c r="E626" s="154" t="s">
        <v>19</v>
      </c>
      <c r="F626" s="155" t="s">
        <v>170</v>
      </c>
      <c r="H626" s="156">
        <v>2</v>
      </c>
      <c r="I626" s="157"/>
      <c r="L626" s="153"/>
      <c r="M626" s="158"/>
      <c r="U626" s="332"/>
      <c r="V626" s="1" t="str">
        <f t="shared" si="8"/>
        <v/>
      </c>
      <c r="AT626" s="154" t="s">
        <v>168</v>
      </c>
      <c r="AU626" s="154" t="s">
        <v>88</v>
      </c>
      <c r="AV626" s="13" t="s">
        <v>164</v>
      </c>
      <c r="AW626" s="13" t="s">
        <v>36</v>
      </c>
      <c r="AX626" s="13" t="s">
        <v>82</v>
      </c>
      <c r="AY626" s="154" t="s">
        <v>156</v>
      </c>
    </row>
    <row r="627" spans="2:65" s="1" customFormat="1" ht="16.5" customHeight="1" x14ac:dyDescent="0.2">
      <c r="B627" s="33"/>
      <c r="C627" s="171" t="s">
        <v>904</v>
      </c>
      <c r="D627" s="171" t="s">
        <v>580</v>
      </c>
      <c r="E627" s="172" t="s">
        <v>905</v>
      </c>
      <c r="F627" s="173" t="s">
        <v>906</v>
      </c>
      <c r="G627" s="174" t="s">
        <v>162</v>
      </c>
      <c r="H627" s="175">
        <v>1</v>
      </c>
      <c r="I627" s="176"/>
      <c r="J627" s="177">
        <f>ROUND(I627*H627,2)</f>
        <v>0</v>
      </c>
      <c r="K627" s="173" t="s">
        <v>19</v>
      </c>
      <c r="L627" s="178"/>
      <c r="M627" s="179" t="s">
        <v>19</v>
      </c>
      <c r="N627" s="180" t="s">
        <v>47</v>
      </c>
      <c r="P627" s="138">
        <f>O627*H627</f>
        <v>0</v>
      </c>
      <c r="Q627" s="138">
        <v>1.6999999999999999E-3</v>
      </c>
      <c r="R627" s="138">
        <f>Q627*H627</f>
        <v>1.6999999999999999E-3</v>
      </c>
      <c r="S627" s="138">
        <v>0</v>
      </c>
      <c r="T627" s="138">
        <f>S627*H627</f>
        <v>0</v>
      </c>
      <c r="U627" s="329" t="s">
        <v>19</v>
      </c>
      <c r="V627" s="1" t="str">
        <f t="shared" si="8"/>
        <v/>
      </c>
      <c r="AR627" s="140" t="s">
        <v>386</v>
      </c>
      <c r="AT627" s="140" t="s">
        <v>580</v>
      </c>
      <c r="AU627" s="140" t="s">
        <v>88</v>
      </c>
      <c r="AY627" s="18" t="s">
        <v>156</v>
      </c>
      <c r="BE627" s="141">
        <f>IF(N627="základní",J627,0)</f>
        <v>0</v>
      </c>
      <c r="BF627" s="141">
        <f>IF(N627="snížená",J627,0)</f>
        <v>0</v>
      </c>
      <c r="BG627" s="141">
        <f>IF(N627="zákl. přenesená",J627,0)</f>
        <v>0</v>
      </c>
      <c r="BH627" s="141">
        <f>IF(N627="sníž. přenesená",J627,0)</f>
        <v>0</v>
      </c>
      <c r="BI627" s="141">
        <f>IF(N627="nulová",J627,0)</f>
        <v>0</v>
      </c>
      <c r="BJ627" s="18" t="s">
        <v>88</v>
      </c>
      <c r="BK627" s="141">
        <f>ROUND(I627*H627,2)</f>
        <v>0</v>
      </c>
      <c r="BL627" s="18" t="s">
        <v>262</v>
      </c>
      <c r="BM627" s="140" t="s">
        <v>907</v>
      </c>
    </row>
    <row r="628" spans="2:65" s="14" customFormat="1" ht="11.25" x14ac:dyDescent="0.2">
      <c r="B628" s="159"/>
      <c r="D628" s="147" t="s">
        <v>168</v>
      </c>
      <c r="E628" s="160" t="s">
        <v>19</v>
      </c>
      <c r="F628" s="161" t="s">
        <v>217</v>
      </c>
      <c r="H628" s="160" t="s">
        <v>19</v>
      </c>
      <c r="I628" s="162"/>
      <c r="L628" s="159"/>
      <c r="M628" s="163"/>
      <c r="U628" s="333"/>
      <c r="V628" s="1" t="str">
        <f t="shared" si="8"/>
        <v/>
      </c>
      <c r="AT628" s="160" t="s">
        <v>168</v>
      </c>
      <c r="AU628" s="160" t="s">
        <v>88</v>
      </c>
      <c r="AV628" s="14" t="s">
        <v>82</v>
      </c>
      <c r="AW628" s="14" t="s">
        <v>36</v>
      </c>
      <c r="AX628" s="14" t="s">
        <v>75</v>
      </c>
      <c r="AY628" s="160" t="s">
        <v>156</v>
      </c>
    </row>
    <row r="629" spans="2:65" s="12" customFormat="1" ht="11.25" x14ac:dyDescent="0.2">
      <c r="B629" s="146"/>
      <c r="D629" s="147" t="s">
        <v>168</v>
      </c>
      <c r="E629" s="148" t="s">
        <v>19</v>
      </c>
      <c r="F629" s="149" t="s">
        <v>899</v>
      </c>
      <c r="H629" s="150">
        <v>1</v>
      </c>
      <c r="I629" s="151"/>
      <c r="L629" s="146"/>
      <c r="M629" s="152"/>
      <c r="U629" s="331"/>
      <c r="V629" s="1" t="str">
        <f t="shared" si="8"/>
        <v/>
      </c>
      <c r="AT629" s="148" t="s">
        <v>168</v>
      </c>
      <c r="AU629" s="148" t="s">
        <v>88</v>
      </c>
      <c r="AV629" s="12" t="s">
        <v>88</v>
      </c>
      <c r="AW629" s="12" t="s">
        <v>36</v>
      </c>
      <c r="AX629" s="12" t="s">
        <v>75</v>
      </c>
      <c r="AY629" s="148" t="s">
        <v>156</v>
      </c>
    </row>
    <row r="630" spans="2:65" s="13" customFormat="1" ht="11.25" x14ac:dyDescent="0.2">
      <c r="B630" s="153"/>
      <c r="D630" s="147" t="s">
        <v>168</v>
      </c>
      <c r="E630" s="154" t="s">
        <v>19</v>
      </c>
      <c r="F630" s="155" t="s">
        <v>170</v>
      </c>
      <c r="H630" s="156">
        <v>1</v>
      </c>
      <c r="I630" s="157"/>
      <c r="L630" s="153"/>
      <c r="M630" s="158"/>
      <c r="U630" s="332"/>
      <c r="V630" s="1" t="str">
        <f t="shared" si="8"/>
        <v/>
      </c>
      <c r="AT630" s="154" t="s">
        <v>168</v>
      </c>
      <c r="AU630" s="154" t="s">
        <v>88</v>
      </c>
      <c r="AV630" s="13" t="s">
        <v>164</v>
      </c>
      <c r="AW630" s="13" t="s">
        <v>36</v>
      </c>
      <c r="AX630" s="13" t="s">
        <v>82</v>
      </c>
      <c r="AY630" s="154" t="s">
        <v>156</v>
      </c>
    </row>
    <row r="631" spans="2:65" s="1" customFormat="1" ht="16.5" customHeight="1" x14ac:dyDescent="0.2">
      <c r="B631" s="33"/>
      <c r="C631" s="129" t="s">
        <v>908</v>
      </c>
      <c r="D631" s="129" t="s">
        <v>159</v>
      </c>
      <c r="E631" s="130" t="s">
        <v>909</v>
      </c>
      <c r="F631" s="131" t="s">
        <v>910</v>
      </c>
      <c r="G631" s="132" t="s">
        <v>215</v>
      </c>
      <c r="H631" s="133">
        <v>3.8</v>
      </c>
      <c r="I631" s="134"/>
      <c r="J631" s="135">
        <f>ROUND(I631*H631,2)</f>
        <v>0</v>
      </c>
      <c r="K631" s="131" t="s">
        <v>19</v>
      </c>
      <c r="L631" s="33"/>
      <c r="M631" s="136" t="s">
        <v>19</v>
      </c>
      <c r="N631" s="137" t="s">
        <v>47</v>
      </c>
      <c r="P631" s="138">
        <f>O631*H631</f>
        <v>0</v>
      </c>
      <c r="Q631" s="138">
        <v>0</v>
      </c>
      <c r="R631" s="138">
        <f>Q631*H631</f>
        <v>0</v>
      </c>
      <c r="S631" s="138">
        <v>0</v>
      </c>
      <c r="T631" s="138">
        <f>S631*H631</f>
        <v>0</v>
      </c>
      <c r="U631" s="329" t="s">
        <v>19</v>
      </c>
      <c r="V631" s="1" t="str">
        <f t="shared" si="8"/>
        <v/>
      </c>
      <c r="AR631" s="140" t="s">
        <v>262</v>
      </c>
      <c r="AT631" s="140" t="s">
        <v>159</v>
      </c>
      <c r="AU631" s="140" t="s">
        <v>88</v>
      </c>
      <c r="AY631" s="18" t="s">
        <v>156</v>
      </c>
      <c r="BE631" s="141">
        <f>IF(N631="základní",J631,0)</f>
        <v>0</v>
      </c>
      <c r="BF631" s="141">
        <f>IF(N631="snížená",J631,0)</f>
        <v>0</v>
      </c>
      <c r="BG631" s="141">
        <f>IF(N631="zákl. přenesená",J631,0)</f>
        <v>0</v>
      </c>
      <c r="BH631" s="141">
        <f>IF(N631="sníž. přenesená",J631,0)</f>
        <v>0</v>
      </c>
      <c r="BI631" s="141">
        <f>IF(N631="nulová",J631,0)</f>
        <v>0</v>
      </c>
      <c r="BJ631" s="18" t="s">
        <v>88</v>
      </c>
      <c r="BK631" s="141">
        <f>ROUND(I631*H631,2)</f>
        <v>0</v>
      </c>
      <c r="BL631" s="18" t="s">
        <v>262</v>
      </c>
      <c r="BM631" s="140" t="s">
        <v>911</v>
      </c>
    </row>
    <row r="632" spans="2:65" s="12" customFormat="1" ht="11.25" x14ac:dyDescent="0.2">
      <c r="B632" s="146"/>
      <c r="D632" s="147" t="s">
        <v>168</v>
      </c>
      <c r="E632" s="148" t="s">
        <v>19</v>
      </c>
      <c r="F632" s="149" t="s">
        <v>912</v>
      </c>
      <c r="H632" s="150">
        <v>3.8</v>
      </c>
      <c r="I632" s="151"/>
      <c r="L632" s="146"/>
      <c r="M632" s="152"/>
      <c r="U632" s="331"/>
      <c r="V632" s="1" t="str">
        <f t="shared" si="8"/>
        <v/>
      </c>
      <c r="AT632" s="148" t="s">
        <v>168</v>
      </c>
      <c r="AU632" s="148" t="s">
        <v>88</v>
      </c>
      <c r="AV632" s="12" t="s">
        <v>88</v>
      </c>
      <c r="AW632" s="12" t="s">
        <v>36</v>
      </c>
      <c r="AX632" s="12" t="s">
        <v>75</v>
      </c>
      <c r="AY632" s="148" t="s">
        <v>156</v>
      </c>
    </row>
    <row r="633" spans="2:65" s="13" customFormat="1" ht="11.25" x14ac:dyDescent="0.2">
      <c r="B633" s="153"/>
      <c r="D633" s="147" t="s">
        <v>168</v>
      </c>
      <c r="E633" s="154" t="s">
        <v>19</v>
      </c>
      <c r="F633" s="155" t="s">
        <v>170</v>
      </c>
      <c r="H633" s="156">
        <v>3.8</v>
      </c>
      <c r="I633" s="157"/>
      <c r="L633" s="153"/>
      <c r="M633" s="158"/>
      <c r="U633" s="332"/>
      <c r="V633" s="1" t="str">
        <f t="shared" si="8"/>
        <v/>
      </c>
      <c r="AT633" s="154" t="s">
        <v>168</v>
      </c>
      <c r="AU633" s="154" t="s">
        <v>88</v>
      </c>
      <c r="AV633" s="13" t="s">
        <v>164</v>
      </c>
      <c r="AW633" s="13" t="s">
        <v>36</v>
      </c>
      <c r="AX633" s="13" t="s">
        <v>82</v>
      </c>
      <c r="AY633" s="154" t="s">
        <v>156</v>
      </c>
    </row>
    <row r="634" spans="2:65" s="1" customFormat="1" ht="24.2" customHeight="1" x14ac:dyDescent="0.2">
      <c r="B634" s="33"/>
      <c r="C634" s="129" t="s">
        <v>913</v>
      </c>
      <c r="D634" s="129" t="s">
        <v>159</v>
      </c>
      <c r="E634" s="130" t="s">
        <v>914</v>
      </c>
      <c r="F634" s="131" t="s">
        <v>915</v>
      </c>
      <c r="G634" s="132" t="s">
        <v>588</v>
      </c>
      <c r="H634" s="181"/>
      <c r="I634" s="134"/>
      <c r="J634" s="135">
        <f>ROUND(I634*H634,2)</f>
        <v>0</v>
      </c>
      <c r="K634" s="131" t="s">
        <v>163</v>
      </c>
      <c r="L634" s="33"/>
      <c r="M634" s="136" t="s">
        <v>19</v>
      </c>
      <c r="N634" s="137" t="s">
        <v>47</v>
      </c>
      <c r="P634" s="138">
        <f>O634*H634</f>
        <v>0</v>
      </c>
      <c r="Q634" s="138">
        <v>0</v>
      </c>
      <c r="R634" s="138">
        <f>Q634*H634</f>
        <v>0</v>
      </c>
      <c r="S634" s="138">
        <v>0</v>
      </c>
      <c r="T634" s="138">
        <f>S634*H634</f>
        <v>0</v>
      </c>
      <c r="U634" s="329" t="s">
        <v>19</v>
      </c>
      <c r="V634" s="1" t="str">
        <f t="shared" si="8"/>
        <v/>
      </c>
      <c r="AR634" s="140" t="s">
        <v>262</v>
      </c>
      <c r="AT634" s="140" t="s">
        <v>159</v>
      </c>
      <c r="AU634" s="140" t="s">
        <v>88</v>
      </c>
      <c r="AY634" s="18" t="s">
        <v>156</v>
      </c>
      <c r="BE634" s="141">
        <f>IF(N634="základní",J634,0)</f>
        <v>0</v>
      </c>
      <c r="BF634" s="141">
        <f>IF(N634="snížená",J634,0)</f>
        <v>0</v>
      </c>
      <c r="BG634" s="141">
        <f>IF(N634="zákl. přenesená",J634,0)</f>
        <v>0</v>
      </c>
      <c r="BH634" s="141">
        <f>IF(N634="sníž. přenesená",J634,0)</f>
        <v>0</v>
      </c>
      <c r="BI634" s="141">
        <f>IF(N634="nulová",J634,0)</f>
        <v>0</v>
      </c>
      <c r="BJ634" s="18" t="s">
        <v>88</v>
      </c>
      <c r="BK634" s="141">
        <f>ROUND(I634*H634,2)</f>
        <v>0</v>
      </c>
      <c r="BL634" s="18" t="s">
        <v>262</v>
      </c>
      <c r="BM634" s="140" t="s">
        <v>916</v>
      </c>
    </row>
    <row r="635" spans="2:65" s="1" customFormat="1" ht="11.25" x14ac:dyDescent="0.2">
      <c r="B635" s="33"/>
      <c r="D635" s="142" t="s">
        <v>166</v>
      </c>
      <c r="F635" s="143" t="s">
        <v>917</v>
      </c>
      <c r="I635" s="144"/>
      <c r="L635" s="33"/>
      <c r="M635" s="145"/>
      <c r="U635" s="330"/>
      <c r="V635" s="1" t="str">
        <f t="shared" si="8"/>
        <v/>
      </c>
      <c r="AT635" s="18" t="s">
        <v>166</v>
      </c>
      <c r="AU635" s="18" t="s">
        <v>88</v>
      </c>
    </row>
    <row r="636" spans="2:65" s="11" customFormat="1" ht="22.9" customHeight="1" x14ac:dyDescent="0.2">
      <c r="B636" s="117"/>
      <c r="D636" s="118" t="s">
        <v>74</v>
      </c>
      <c r="E636" s="127" t="s">
        <v>918</v>
      </c>
      <c r="F636" s="127" t="s">
        <v>919</v>
      </c>
      <c r="I636" s="120"/>
      <c r="J636" s="128">
        <f>BK636</f>
        <v>0</v>
      </c>
      <c r="L636" s="117"/>
      <c r="M636" s="122"/>
      <c r="P636" s="123">
        <f>SUM(P637:P741)</f>
        <v>0</v>
      </c>
      <c r="R636" s="123">
        <f>SUM(R637:R741)</f>
        <v>0.44421974999999991</v>
      </c>
      <c r="T636" s="123">
        <f>SUM(T637:T741)</f>
        <v>0</v>
      </c>
      <c r="U636" s="328"/>
      <c r="V636" s="1" t="str">
        <f t="shared" si="8"/>
        <v/>
      </c>
      <c r="AR636" s="118" t="s">
        <v>88</v>
      </c>
      <c r="AT636" s="125" t="s">
        <v>74</v>
      </c>
      <c r="AU636" s="125" t="s">
        <v>82</v>
      </c>
      <c r="AY636" s="118" t="s">
        <v>156</v>
      </c>
      <c r="BK636" s="126">
        <f>SUM(BK637:BK741)</f>
        <v>0</v>
      </c>
    </row>
    <row r="637" spans="2:65" s="1" customFormat="1" ht="16.5" customHeight="1" x14ac:dyDescent="0.2">
      <c r="B637" s="33"/>
      <c r="C637" s="129" t="s">
        <v>920</v>
      </c>
      <c r="D637" s="129" t="s">
        <v>159</v>
      </c>
      <c r="E637" s="130" t="s">
        <v>921</v>
      </c>
      <c r="F637" s="131" t="s">
        <v>922</v>
      </c>
      <c r="G637" s="132" t="s">
        <v>178</v>
      </c>
      <c r="H637" s="133">
        <v>12.36</v>
      </c>
      <c r="I637" s="134"/>
      <c r="J637" s="135">
        <f>ROUND(I637*H637,2)</f>
        <v>0</v>
      </c>
      <c r="K637" s="131" t="s">
        <v>163</v>
      </c>
      <c r="L637" s="33"/>
      <c r="M637" s="136" t="s">
        <v>19</v>
      </c>
      <c r="N637" s="137" t="s">
        <v>47</v>
      </c>
      <c r="P637" s="138">
        <f>O637*H637</f>
        <v>0</v>
      </c>
      <c r="Q637" s="138">
        <v>2.9999999999999997E-4</v>
      </c>
      <c r="R637" s="138">
        <f>Q637*H637</f>
        <v>3.7079999999999995E-3</v>
      </c>
      <c r="S637" s="138">
        <v>0</v>
      </c>
      <c r="T637" s="138">
        <f>S637*H637</f>
        <v>0</v>
      </c>
      <c r="U637" s="329" t="s">
        <v>19</v>
      </c>
      <c r="V637" s="1" t="str">
        <f t="shared" si="8"/>
        <v/>
      </c>
      <c r="AR637" s="140" t="s">
        <v>262</v>
      </c>
      <c r="AT637" s="140" t="s">
        <v>159</v>
      </c>
      <c r="AU637" s="140" t="s">
        <v>88</v>
      </c>
      <c r="AY637" s="18" t="s">
        <v>156</v>
      </c>
      <c r="BE637" s="141">
        <f>IF(N637="základní",J637,0)</f>
        <v>0</v>
      </c>
      <c r="BF637" s="141">
        <f>IF(N637="snížená",J637,0)</f>
        <v>0</v>
      </c>
      <c r="BG637" s="141">
        <f>IF(N637="zákl. přenesená",J637,0)</f>
        <v>0</v>
      </c>
      <c r="BH637" s="141">
        <f>IF(N637="sníž. přenesená",J637,0)</f>
        <v>0</v>
      </c>
      <c r="BI637" s="141">
        <f>IF(N637="nulová",J637,0)</f>
        <v>0</v>
      </c>
      <c r="BJ637" s="18" t="s">
        <v>88</v>
      </c>
      <c r="BK637" s="141">
        <f>ROUND(I637*H637,2)</f>
        <v>0</v>
      </c>
      <c r="BL637" s="18" t="s">
        <v>262</v>
      </c>
      <c r="BM637" s="140" t="s">
        <v>923</v>
      </c>
    </row>
    <row r="638" spans="2:65" s="1" customFormat="1" ht="11.25" x14ac:dyDescent="0.2">
      <c r="B638" s="33"/>
      <c r="D638" s="142" t="s">
        <v>166</v>
      </c>
      <c r="F638" s="143" t="s">
        <v>924</v>
      </c>
      <c r="I638" s="144"/>
      <c r="L638" s="33"/>
      <c r="M638" s="145"/>
      <c r="U638" s="330"/>
      <c r="V638" s="1" t="str">
        <f t="shared" si="8"/>
        <v/>
      </c>
      <c r="AT638" s="18" t="s">
        <v>166</v>
      </c>
      <c r="AU638" s="18" t="s">
        <v>88</v>
      </c>
    </row>
    <row r="639" spans="2:65" s="14" customFormat="1" ht="11.25" x14ac:dyDescent="0.2">
      <c r="B639" s="159"/>
      <c r="D639" s="147" t="s">
        <v>168</v>
      </c>
      <c r="E639" s="160" t="s">
        <v>19</v>
      </c>
      <c r="F639" s="161" t="s">
        <v>331</v>
      </c>
      <c r="H639" s="160" t="s">
        <v>19</v>
      </c>
      <c r="I639" s="162"/>
      <c r="L639" s="159"/>
      <c r="M639" s="163"/>
      <c r="U639" s="333"/>
      <c r="V639" s="1" t="str">
        <f t="shared" si="8"/>
        <v/>
      </c>
      <c r="AT639" s="160" t="s">
        <v>168</v>
      </c>
      <c r="AU639" s="160" t="s">
        <v>88</v>
      </c>
      <c r="AV639" s="14" t="s">
        <v>82</v>
      </c>
      <c r="AW639" s="14" t="s">
        <v>36</v>
      </c>
      <c r="AX639" s="14" t="s">
        <v>75</v>
      </c>
      <c r="AY639" s="160" t="s">
        <v>156</v>
      </c>
    </row>
    <row r="640" spans="2:65" s="12" customFormat="1" ht="11.25" x14ac:dyDescent="0.2">
      <c r="B640" s="146"/>
      <c r="D640" s="147" t="s">
        <v>168</v>
      </c>
      <c r="E640" s="148" t="s">
        <v>19</v>
      </c>
      <c r="F640" s="149" t="s">
        <v>332</v>
      </c>
      <c r="H640" s="150">
        <v>1.1499999999999999</v>
      </c>
      <c r="I640" s="151"/>
      <c r="L640" s="146"/>
      <c r="M640" s="152"/>
      <c r="U640" s="331"/>
      <c r="V640" s="1" t="str">
        <f t="shared" si="8"/>
        <v/>
      </c>
      <c r="AT640" s="148" t="s">
        <v>168</v>
      </c>
      <c r="AU640" s="148" t="s">
        <v>88</v>
      </c>
      <c r="AV640" s="12" t="s">
        <v>88</v>
      </c>
      <c r="AW640" s="12" t="s">
        <v>36</v>
      </c>
      <c r="AX640" s="12" t="s">
        <v>75</v>
      </c>
      <c r="AY640" s="148" t="s">
        <v>156</v>
      </c>
    </row>
    <row r="641" spans="2:65" s="12" customFormat="1" ht="11.25" x14ac:dyDescent="0.2">
      <c r="B641" s="146"/>
      <c r="D641" s="147" t="s">
        <v>168</v>
      </c>
      <c r="E641" s="148" t="s">
        <v>19</v>
      </c>
      <c r="F641" s="149" t="s">
        <v>333</v>
      </c>
      <c r="H641" s="150">
        <v>3.15</v>
      </c>
      <c r="I641" s="151"/>
      <c r="L641" s="146"/>
      <c r="M641" s="152"/>
      <c r="U641" s="331"/>
      <c r="V641" s="1" t="str">
        <f t="shared" si="8"/>
        <v/>
      </c>
      <c r="AT641" s="148" t="s">
        <v>168</v>
      </c>
      <c r="AU641" s="148" t="s">
        <v>88</v>
      </c>
      <c r="AV641" s="12" t="s">
        <v>88</v>
      </c>
      <c r="AW641" s="12" t="s">
        <v>36</v>
      </c>
      <c r="AX641" s="12" t="s">
        <v>75</v>
      </c>
      <c r="AY641" s="148" t="s">
        <v>156</v>
      </c>
    </row>
    <row r="642" spans="2:65" s="15" customFormat="1" ht="11.25" x14ac:dyDescent="0.2">
      <c r="B642" s="165"/>
      <c r="D642" s="147" t="s">
        <v>168</v>
      </c>
      <c r="E642" s="166" t="s">
        <v>19</v>
      </c>
      <c r="F642" s="167" t="s">
        <v>294</v>
      </c>
      <c r="H642" s="168">
        <v>4.3</v>
      </c>
      <c r="I642" s="169"/>
      <c r="L642" s="165"/>
      <c r="M642" s="170"/>
      <c r="U642" s="334"/>
      <c r="V642" s="1" t="str">
        <f t="shared" si="8"/>
        <v/>
      </c>
      <c r="AT642" s="166" t="s">
        <v>168</v>
      </c>
      <c r="AU642" s="166" t="s">
        <v>88</v>
      </c>
      <c r="AV642" s="15" t="s">
        <v>157</v>
      </c>
      <c r="AW642" s="15" t="s">
        <v>36</v>
      </c>
      <c r="AX642" s="15" t="s">
        <v>75</v>
      </c>
      <c r="AY642" s="166" t="s">
        <v>156</v>
      </c>
    </row>
    <row r="643" spans="2:65" s="14" customFormat="1" ht="11.25" x14ac:dyDescent="0.2">
      <c r="B643" s="159"/>
      <c r="D643" s="147" t="s">
        <v>168</v>
      </c>
      <c r="E643" s="160" t="s">
        <v>19</v>
      </c>
      <c r="F643" s="161" t="s">
        <v>334</v>
      </c>
      <c r="H643" s="160" t="s">
        <v>19</v>
      </c>
      <c r="I643" s="162"/>
      <c r="L643" s="159"/>
      <c r="M643" s="163"/>
      <c r="U643" s="333"/>
      <c r="V643" s="1" t="str">
        <f t="shared" si="8"/>
        <v/>
      </c>
      <c r="AT643" s="160" t="s">
        <v>168</v>
      </c>
      <c r="AU643" s="160" t="s">
        <v>88</v>
      </c>
      <c r="AV643" s="14" t="s">
        <v>82</v>
      </c>
      <c r="AW643" s="14" t="s">
        <v>36</v>
      </c>
      <c r="AX643" s="14" t="s">
        <v>75</v>
      </c>
      <c r="AY643" s="160" t="s">
        <v>156</v>
      </c>
    </row>
    <row r="644" spans="2:65" s="12" customFormat="1" ht="11.25" x14ac:dyDescent="0.2">
      <c r="B644" s="146"/>
      <c r="D644" s="147" t="s">
        <v>168</v>
      </c>
      <c r="E644" s="148" t="s">
        <v>19</v>
      </c>
      <c r="F644" s="149" t="s">
        <v>335</v>
      </c>
      <c r="H644" s="150">
        <v>5.76</v>
      </c>
      <c r="I644" s="151"/>
      <c r="L644" s="146"/>
      <c r="M644" s="152"/>
      <c r="U644" s="331"/>
      <c r="V644" s="1" t="str">
        <f t="shared" si="8"/>
        <v/>
      </c>
      <c r="AT644" s="148" t="s">
        <v>168</v>
      </c>
      <c r="AU644" s="148" t="s">
        <v>88</v>
      </c>
      <c r="AV644" s="12" t="s">
        <v>88</v>
      </c>
      <c r="AW644" s="12" t="s">
        <v>36</v>
      </c>
      <c r="AX644" s="12" t="s">
        <v>75</v>
      </c>
      <c r="AY644" s="148" t="s">
        <v>156</v>
      </c>
    </row>
    <row r="645" spans="2:65" s="15" customFormat="1" ht="11.25" x14ac:dyDescent="0.2">
      <c r="B645" s="165"/>
      <c r="D645" s="147" t="s">
        <v>168</v>
      </c>
      <c r="E645" s="166" t="s">
        <v>19</v>
      </c>
      <c r="F645" s="167" t="s">
        <v>294</v>
      </c>
      <c r="H645" s="168">
        <v>5.76</v>
      </c>
      <c r="I645" s="169"/>
      <c r="L645" s="165"/>
      <c r="M645" s="170"/>
      <c r="U645" s="334"/>
      <c r="V645" s="1" t="str">
        <f t="shared" si="8"/>
        <v/>
      </c>
      <c r="AT645" s="166" t="s">
        <v>168</v>
      </c>
      <c r="AU645" s="166" t="s">
        <v>88</v>
      </c>
      <c r="AV645" s="15" t="s">
        <v>157</v>
      </c>
      <c r="AW645" s="15" t="s">
        <v>36</v>
      </c>
      <c r="AX645" s="15" t="s">
        <v>75</v>
      </c>
      <c r="AY645" s="166" t="s">
        <v>156</v>
      </c>
    </row>
    <row r="646" spans="2:65" s="14" customFormat="1" ht="11.25" x14ac:dyDescent="0.2">
      <c r="B646" s="159"/>
      <c r="D646" s="147" t="s">
        <v>168</v>
      </c>
      <c r="E646" s="160" t="s">
        <v>19</v>
      </c>
      <c r="F646" s="161" t="s">
        <v>370</v>
      </c>
      <c r="H646" s="160" t="s">
        <v>19</v>
      </c>
      <c r="I646" s="162"/>
      <c r="L646" s="159"/>
      <c r="M646" s="163"/>
      <c r="U646" s="333"/>
      <c r="V646" s="1" t="str">
        <f t="shared" si="8"/>
        <v/>
      </c>
      <c r="AT646" s="160" t="s">
        <v>168</v>
      </c>
      <c r="AU646" s="160" t="s">
        <v>88</v>
      </c>
      <c r="AV646" s="14" t="s">
        <v>82</v>
      </c>
      <c r="AW646" s="14" t="s">
        <v>36</v>
      </c>
      <c r="AX646" s="14" t="s">
        <v>75</v>
      </c>
      <c r="AY646" s="160" t="s">
        <v>156</v>
      </c>
    </row>
    <row r="647" spans="2:65" s="12" customFormat="1" ht="11.25" x14ac:dyDescent="0.2">
      <c r="B647" s="146"/>
      <c r="D647" s="147" t="s">
        <v>168</v>
      </c>
      <c r="E647" s="148" t="s">
        <v>19</v>
      </c>
      <c r="F647" s="149" t="s">
        <v>371</v>
      </c>
      <c r="H647" s="150">
        <v>2.2999999999999998</v>
      </c>
      <c r="I647" s="151"/>
      <c r="L647" s="146"/>
      <c r="M647" s="152"/>
      <c r="U647" s="331"/>
      <c r="V647" s="1" t="str">
        <f t="shared" si="8"/>
        <v/>
      </c>
      <c r="AT647" s="148" t="s">
        <v>168</v>
      </c>
      <c r="AU647" s="148" t="s">
        <v>88</v>
      </c>
      <c r="AV647" s="12" t="s">
        <v>88</v>
      </c>
      <c r="AW647" s="12" t="s">
        <v>36</v>
      </c>
      <c r="AX647" s="12" t="s">
        <v>75</v>
      </c>
      <c r="AY647" s="148" t="s">
        <v>156</v>
      </c>
    </row>
    <row r="648" spans="2:65" s="13" customFormat="1" ht="11.25" x14ac:dyDescent="0.2">
      <c r="B648" s="153"/>
      <c r="D648" s="147" t="s">
        <v>168</v>
      </c>
      <c r="E648" s="154" t="s">
        <v>19</v>
      </c>
      <c r="F648" s="155" t="s">
        <v>170</v>
      </c>
      <c r="H648" s="156">
        <v>12.36</v>
      </c>
      <c r="I648" s="157"/>
      <c r="L648" s="153"/>
      <c r="M648" s="158"/>
      <c r="U648" s="332"/>
      <c r="V648" s="1" t="str">
        <f t="shared" si="8"/>
        <v/>
      </c>
      <c r="AT648" s="154" t="s">
        <v>168</v>
      </c>
      <c r="AU648" s="154" t="s">
        <v>88</v>
      </c>
      <c r="AV648" s="13" t="s">
        <v>164</v>
      </c>
      <c r="AW648" s="13" t="s">
        <v>36</v>
      </c>
      <c r="AX648" s="13" t="s">
        <v>82</v>
      </c>
      <c r="AY648" s="154" t="s">
        <v>156</v>
      </c>
    </row>
    <row r="649" spans="2:65" s="1" customFormat="1" ht="24.2" customHeight="1" x14ac:dyDescent="0.2">
      <c r="B649" s="33"/>
      <c r="C649" s="129" t="s">
        <v>925</v>
      </c>
      <c r="D649" s="129" t="s">
        <v>159</v>
      </c>
      <c r="E649" s="130" t="s">
        <v>926</v>
      </c>
      <c r="F649" s="131" t="s">
        <v>927</v>
      </c>
      <c r="G649" s="132" t="s">
        <v>178</v>
      </c>
      <c r="H649" s="133">
        <v>10.06</v>
      </c>
      <c r="I649" s="134"/>
      <c r="J649" s="135">
        <f>ROUND(I649*H649,2)</f>
        <v>0</v>
      </c>
      <c r="K649" s="131" t="s">
        <v>163</v>
      </c>
      <c r="L649" s="33"/>
      <c r="M649" s="136" t="s">
        <v>19</v>
      </c>
      <c r="N649" s="137" t="s">
        <v>47</v>
      </c>
      <c r="P649" s="138">
        <f>O649*H649</f>
        <v>0</v>
      </c>
      <c r="Q649" s="138">
        <v>6.0000000000000001E-3</v>
      </c>
      <c r="R649" s="138">
        <f>Q649*H649</f>
        <v>6.0360000000000004E-2</v>
      </c>
      <c r="S649" s="138">
        <v>0</v>
      </c>
      <c r="T649" s="138">
        <f>S649*H649</f>
        <v>0</v>
      </c>
      <c r="U649" s="329" t="s">
        <v>19</v>
      </c>
      <c r="V649" s="1" t="str">
        <f t="shared" si="8"/>
        <v/>
      </c>
      <c r="AR649" s="140" t="s">
        <v>262</v>
      </c>
      <c r="AT649" s="140" t="s">
        <v>159</v>
      </c>
      <c r="AU649" s="140" t="s">
        <v>88</v>
      </c>
      <c r="AY649" s="18" t="s">
        <v>156</v>
      </c>
      <c r="BE649" s="141">
        <f>IF(N649="základní",J649,0)</f>
        <v>0</v>
      </c>
      <c r="BF649" s="141">
        <f>IF(N649="snížená",J649,0)</f>
        <v>0</v>
      </c>
      <c r="BG649" s="141">
        <f>IF(N649="zákl. přenesená",J649,0)</f>
        <v>0</v>
      </c>
      <c r="BH649" s="141">
        <f>IF(N649="sníž. přenesená",J649,0)</f>
        <v>0</v>
      </c>
      <c r="BI649" s="141">
        <f>IF(N649="nulová",J649,0)</f>
        <v>0</v>
      </c>
      <c r="BJ649" s="18" t="s">
        <v>88</v>
      </c>
      <c r="BK649" s="141">
        <f>ROUND(I649*H649,2)</f>
        <v>0</v>
      </c>
      <c r="BL649" s="18" t="s">
        <v>262</v>
      </c>
      <c r="BM649" s="140" t="s">
        <v>928</v>
      </c>
    </row>
    <row r="650" spans="2:65" s="1" customFormat="1" ht="11.25" x14ac:dyDescent="0.2">
      <c r="B650" s="33"/>
      <c r="D650" s="142" t="s">
        <v>166</v>
      </c>
      <c r="F650" s="143" t="s">
        <v>929</v>
      </c>
      <c r="I650" s="144"/>
      <c r="L650" s="33"/>
      <c r="M650" s="145"/>
      <c r="U650" s="330"/>
      <c r="V650" s="1" t="str">
        <f t="shared" si="8"/>
        <v/>
      </c>
      <c r="AT650" s="18" t="s">
        <v>166</v>
      </c>
      <c r="AU650" s="18" t="s">
        <v>88</v>
      </c>
    </row>
    <row r="651" spans="2:65" s="14" customFormat="1" ht="11.25" x14ac:dyDescent="0.2">
      <c r="B651" s="159"/>
      <c r="D651" s="147" t="s">
        <v>168</v>
      </c>
      <c r="E651" s="160" t="s">
        <v>19</v>
      </c>
      <c r="F651" s="161" t="s">
        <v>331</v>
      </c>
      <c r="H651" s="160" t="s">
        <v>19</v>
      </c>
      <c r="I651" s="162"/>
      <c r="L651" s="159"/>
      <c r="M651" s="163"/>
      <c r="U651" s="333"/>
      <c r="V651" s="1" t="str">
        <f t="shared" si="8"/>
        <v/>
      </c>
      <c r="AT651" s="160" t="s">
        <v>168</v>
      </c>
      <c r="AU651" s="160" t="s">
        <v>88</v>
      </c>
      <c r="AV651" s="14" t="s">
        <v>82</v>
      </c>
      <c r="AW651" s="14" t="s">
        <v>36</v>
      </c>
      <c r="AX651" s="14" t="s">
        <v>75</v>
      </c>
      <c r="AY651" s="160" t="s">
        <v>156</v>
      </c>
    </row>
    <row r="652" spans="2:65" s="12" customFormat="1" ht="11.25" x14ac:dyDescent="0.2">
      <c r="B652" s="146"/>
      <c r="D652" s="147" t="s">
        <v>168</v>
      </c>
      <c r="E652" s="148" t="s">
        <v>19</v>
      </c>
      <c r="F652" s="149" t="s">
        <v>332</v>
      </c>
      <c r="H652" s="150">
        <v>1.1499999999999999</v>
      </c>
      <c r="I652" s="151"/>
      <c r="L652" s="146"/>
      <c r="M652" s="152"/>
      <c r="U652" s="331"/>
      <c r="V652" s="1" t="str">
        <f t="shared" si="8"/>
        <v/>
      </c>
      <c r="AT652" s="148" t="s">
        <v>168</v>
      </c>
      <c r="AU652" s="148" t="s">
        <v>88</v>
      </c>
      <c r="AV652" s="12" t="s">
        <v>88</v>
      </c>
      <c r="AW652" s="12" t="s">
        <v>36</v>
      </c>
      <c r="AX652" s="12" t="s">
        <v>75</v>
      </c>
      <c r="AY652" s="148" t="s">
        <v>156</v>
      </c>
    </row>
    <row r="653" spans="2:65" s="12" customFormat="1" ht="11.25" x14ac:dyDescent="0.2">
      <c r="B653" s="146"/>
      <c r="D653" s="147" t="s">
        <v>168</v>
      </c>
      <c r="E653" s="148" t="s">
        <v>19</v>
      </c>
      <c r="F653" s="149" t="s">
        <v>333</v>
      </c>
      <c r="H653" s="150">
        <v>3.15</v>
      </c>
      <c r="I653" s="151"/>
      <c r="L653" s="146"/>
      <c r="M653" s="152"/>
      <c r="U653" s="331"/>
      <c r="V653" s="1" t="str">
        <f t="shared" si="8"/>
        <v/>
      </c>
      <c r="AT653" s="148" t="s">
        <v>168</v>
      </c>
      <c r="AU653" s="148" t="s">
        <v>88</v>
      </c>
      <c r="AV653" s="12" t="s">
        <v>88</v>
      </c>
      <c r="AW653" s="12" t="s">
        <v>36</v>
      </c>
      <c r="AX653" s="12" t="s">
        <v>75</v>
      </c>
      <c r="AY653" s="148" t="s">
        <v>156</v>
      </c>
    </row>
    <row r="654" spans="2:65" s="15" customFormat="1" ht="11.25" x14ac:dyDescent="0.2">
      <c r="B654" s="165"/>
      <c r="D654" s="147" t="s">
        <v>168</v>
      </c>
      <c r="E654" s="166" t="s">
        <v>19</v>
      </c>
      <c r="F654" s="167" t="s">
        <v>294</v>
      </c>
      <c r="H654" s="168">
        <v>4.3</v>
      </c>
      <c r="I654" s="169"/>
      <c r="L654" s="165"/>
      <c r="M654" s="170"/>
      <c r="U654" s="334"/>
      <c r="V654" s="1" t="str">
        <f t="shared" si="8"/>
        <v/>
      </c>
      <c r="AT654" s="166" t="s">
        <v>168</v>
      </c>
      <c r="AU654" s="166" t="s">
        <v>88</v>
      </c>
      <c r="AV654" s="15" t="s">
        <v>157</v>
      </c>
      <c r="AW654" s="15" t="s">
        <v>36</v>
      </c>
      <c r="AX654" s="15" t="s">
        <v>75</v>
      </c>
      <c r="AY654" s="166" t="s">
        <v>156</v>
      </c>
    </row>
    <row r="655" spans="2:65" s="14" customFormat="1" ht="11.25" x14ac:dyDescent="0.2">
      <c r="B655" s="159"/>
      <c r="D655" s="147" t="s">
        <v>168</v>
      </c>
      <c r="E655" s="160" t="s">
        <v>19</v>
      </c>
      <c r="F655" s="161" t="s">
        <v>334</v>
      </c>
      <c r="H655" s="160" t="s">
        <v>19</v>
      </c>
      <c r="I655" s="162"/>
      <c r="L655" s="159"/>
      <c r="M655" s="163"/>
      <c r="U655" s="333"/>
      <c r="V655" s="1" t="str">
        <f t="shared" si="8"/>
        <v/>
      </c>
      <c r="AT655" s="160" t="s">
        <v>168</v>
      </c>
      <c r="AU655" s="160" t="s">
        <v>88</v>
      </c>
      <c r="AV655" s="14" t="s">
        <v>82</v>
      </c>
      <c r="AW655" s="14" t="s">
        <v>36</v>
      </c>
      <c r="AX655" s="14" t="s">
        <v>75</v>
      </c>
      <c r="AY655" s="160" t="s">
        <v>156</v>
      </c>
    </row>
    <row r="656" spans="2:65" s="12" customFormat="1" ht="11.25" x14ac:dyDescent="0.2">
      <c r="B656" s="146"/>
      <c r="D656" s="147" t="s">
        <v>168</v>
      </c>
      <c r="E656" s="148" t="s">
        <v>19</v>
      </c>
      <c r="F656" s="149" t="s">
        <v>335</v>
      </c>
      <c r="H656" s="150">
        <v>5.76</v>
      </c>
      <c r="I656" s="151"/>
      <c r="L656" s="146"/>
      <c r="M656" s="152"/>
      <c r="U656" s="331"/>
      <c r="V656" s="1" t="str">
        <f t="shared" si="8"/>
        <v/>
      </c>
      <c r="AT656" s="148" t="s">
        <v>168</v>
      </c>
      <c r="AU656" s="148" t="s">
        <v>88</v>
      </c>
      <c r="AV656" s="12" t="s">
        <v>88</v>
      </c>
      <c r="AW656" s="12" t="s">
        <v>36</v>
      </c>
      <c r="AX656" s="12" t="s">
        <v>75</v>
      </c>
      <c r="AY656" s="148" t="s">
        <v>156</v>
      </c>
    </row>
    <row r="657" spans="2:65" s="13" customFormat="1" ht="11.25" x14ac:dyDescent="0.2">
      <c r="B657" s="153"/>
      <c r="D657" s="147" t="s">
        <v>168</v>
      </c>
      <c r="E657" s="154" t="s">
        <v>19</v>
      </c>
      <c r="F657" s="155" t="s">
        <v>170</v>
      </c>
      <c r="H657" s="156">
        <v>10.059999999999999</v>
      </c>
      <c r="I657" s="157"/>
      <c r="L657" s="153"/>
      <c r="M657" s="158"/>
      <c r="U657" s="332"/>
      <c r="V657" s="1" t="str">
        <f t="shared" si="8"/>
        <v/>
      </c>
      <c r="AT657" s="154" t="s">
        <v>168</v>
      </c>
      <c r="AU657" s="154" t="s">
        <v>88</v>
      </c>
      <c r="AV657" s="13" t="s">
        <v>164</v>
      </c>
      <c r="AW657" s="13" t="s">
        <v>36</v>
      </c>
      <c r="AX657" s="13" t="s">
        <v>82</v>
      </c>
      <c r="AY657" s="154" t="s">
        <v>156</v>
      </c>
    </row>
    <row r="658" spans="2:65" s="1" customFormat="1" ht="16.5" customHeight="1" x14ac:dyDescent="0.2">
      <c r="B658" s="33"/>
      <c r="C658" s="171" t="s">
        <v>930</v>
      </c>
      <c r="D658" s="171" t="s">
        <v>580</v>
      </c>
      <c r="E658" s="172" t="s">
        <v>931</v>
      </c>
      <c r="F658" s="173" t="s">
        <v>932</v>
      </c>
      <c r="G658" s="174" t="s">
        <v>178</v>
      </c>
      <c r="H658" s="175">
        <v>6.3360000000000003</v>
      </c>
      <c r="I658" s="176"/>
      <c r="J658" s="177">
        <f>ROUND(I658*H658,2)</f>
        <v>0</v>
      </c>
      <c r="K658" s="173" t="s">
        <v>19</v>
      </c>
      <c r="L658" s="178"/>
      <c r="M658" s="179" t="s">
        <v>19</v>
      </c>
      <c r="N658" s="180" t="s">
        <v>47</v>
      </c>
      <c r="P658" s="138">
        <f>O658*H658</f>
        <v>0</v>
      </c>
      <c r="Q658" s="138">
        <v>2.1999999999999999E-2</v>
      </c>
      <c r="R658" s="138">
        <f>Q658*H658</f>
        <v>0.13939199999999999</v>
      </c>
      <c r="S658" s="138">
        <v>0</v>
      </c>
      <c r="T658" s="138">
        <f>S658*H658</f>
        <v>0</v>
      </c>
      <c r="U658" s="329" t="s">
        <v>19</v>
      </c>
      <c r="V658" s="1" t="str">
        <f t="shared" si="8"/>
        <v/>
      </c>
      <c r="AR658" s="140" t="s">
        <v>386</v>
      </c>
      <c r="AT658" s="140" t="s">
        <v>580</v>
      </c>
      <c r="AU658" s="140" t="s">
        <v>88</v>
      </c>
      <c r="AY658" s="18" t="s">
        <v>156</v>
      </c>
      <c r="BE658" s="141">
        <f>IF(N658="základní",J658,0)</f>
        <v>0</v>
      </c>
      <c r="BF658" s="141">
        <f>IF(N658="snížená",J658,0)</f>
        <v>0</v>
      </c>
      <c r="BG658" s="141">
        <f>IF(N658="zákl. přenesená",J658,0)</f>
        <v>0</v>
      </c>
      <c r="BH658" s="141">
        <f>IF(N658="sníž. přenesená",J658,0)</f>
        <v>0</v>
      </c>
      <c r="BI658" s="141">
        <f>IF(N658="nulová",J658,0)</f>
        <v>0</v>
      </c>
      <c r="BJ658" s="18" t="s">
        <v>88</v>
      </c>
      <c r="BK658" s="141">
        <f>ROUND(I658*H658,2)</f>
        <v>0</v>
      </c>
      <c r="BL658" s="18" t="s">
        <v>262</v>
      </c>
      <c r="BM658" s="140" t="s">
        <v>933</v>
      </c>
    </row>
    <row r="659" spans="2:65" s="14" customFormat="1" ht="11.25" x14ac:dyDescent="0.2">
      <c r="B659" s="159"/>
      <c r="D659" s="147" t="s">
        <v>168</v>
      </c>
      <c r="E659" s="160" t="s">
        <v>19</v>
      </c>
      <c r="F659" s="161" t="s">
        <v>334</v>
      </c>
      <c r="H659" s="160" t="s">
        <v>19</v>
      </c>
      <c r="I659" s="162"/>
      <c r="L659" s="159"/>
      <c r="M659" s="163"/>
      <c r="U659" s="333"/>
      <c r="V659" s="1" t="str">
        <f t="shared" si="8"/>
        <v/>
      </c>
      <c r="AT659" s="160" t="s">
        <v>168</v>
      </c>
      <c r="AU659" s="160" t="s">
        <v>88</v>
      </c>
      <c r="AV659" s="14" t="s">
        <v>82</v>
      </c>
      <c r="AW659" s="14" t="s">
        <v>36</v>
      </c>
      <c r="AX659" s="14" t="s">
        <v>75</v>
      </c>
      <c r="AY659" s="160" t="s">
        <v>156</v>
      </c>
    </row>
    <row r="660" spans="2:65" s="12" customFormat="1" ht="11.25" x14ac:dyDescent="0.2">
      <c r="B660" s="146"/>
      <c r="D660" s="147" t="s">
        <v>168</v>
      </c>
      <c r="E660" s="148" t="s">
        <v>19</v>
      </c>
      <c r="F660" s="149" t="s">
        <v>335</v>
      </c>
      <c r="H660" s="150">
        <v>5.76</v>
      </c>
      <c r="I660" s="151"/>
      <c r="L660" s="146"/>
      <c r="M660" s="152"/>
      <c r="U660" s="331"/>
      <c r="V660" s="1" t="str">
        <f t="shared" si="8"/>
        <v/>
      </c>
      <c r="AT660" s="148" t="s">
        <v>168</v>
      </c>
      <c r="AU660" s="148" t="s">
        <v>88</v>
      </c>
      <c r="AV660" s="12" t="s">
        <v>88</v>
      </c>
      <c r="AW660" s="12" t="s">
        <v>36</v>
      </c>
      <c r="AX660" s="12" t="s">
        <v>75</v>
      </c>
      <c r="AY660" s="148" t="s">
        <v>156</v>
      </c>
    </row>
    <row r="661" spans="2:65" s="13" customFormat="1" ht="11.25" x14ac:dyDescent="0.2">
      <c r="B661" s="153"/>
      <c r="D661" s="147" t="s">
        <v>168</v>
      </c>
      <c r="E661" s="154" t="s">
        <v>19</v>
      </c>
      <c r="F661" s="155" t="s">
        <v>170</v>
      </c>
      <c r="H661" s="156">
        <v>5.76</v>
      </c>
      <c r="I661" s="157"/>
      <c r="L661" s="153"/>
      <c r="M661" s="158"/>
      <c r="U661" s="332"/>
      <c r="V661" s="1" t="str">
        <f t="shared" si="8"/>
        <v/>
      </c>
      <c r="AT661" s="154" t="s">
        <v>168</v>
      </c>
      <c r="AU661" s="154" t="s">
        <v>88</v>
      </c>
      <c r="AV661" s="13" t="s">
        <v>164</v>
      </c>
      <c r="AW661" s="13" t="s">
        <v>36</v>
      </c>
      <c r="AX661" s="13" t="s">
        <v>82</v>
      </c>
      <c r="AY661" s="154" t="s">
        <v>156</v>
      </c>
    </row>
    <row r="662" spans="2:65" s="12" customFormat="1" ht="11.25" x14ac:dyDescent="0.2">
      <c r="B662" s="146"/>
      <c r="D662" s="147" t="s">
        <v>168</v>
      </c>
      <c r="F662" s="149" t="s">
        <v>934</v>
      </c>
      <c r="H662" s="150">
        <v>6.3360000000000003</v>
      </c>
      <c r="I662" s="151"/>
      <c r="L662" s="146"/>
      <c r="M662" s="152"/>
      <c r="U662" s="331"/>
      <c r="V662" s="1" t="str">
        <f t="shared" si="8"/>
        <v/>
      </c>
      <c r="AT662" s="148" t="s">
        <v>168</v>
      </c>
      <c r="AU662" s="148" t="s">
        <v>88</v>
      </c>
      <c r="AV662" s="12" t="s">
        <v>88</v>
      </c>
      <c r="AW662" s="12" t="s">
        <v>4</v>
      </c>
      <c r="AX662" s="12" t="s">
        <v>82</v>
      </c>
      <c r="AY662" s="148" t="s">
        <v>156</v>
      </c>
    </row>
    <row r="663" spans="2:65" s="1" customFormat="1" ht="16.5" customHeight="1" x14ac:dyDescent="0.2">
      <c r="B663" s="33"/>
      <c r="C663" s="171" t="s">
        <v>935</v>
      </c>
      <c r="D663" s="171" t="s">
        <v>580</v>
      </c>
      <c r="E663" s="172" t="s">
        <v>936</v>
      </c>
      <c r="F663" s="173" t="s">
        <v>937</v>
      </c>
      <c r="G663" s="174" t="s">
        <v>178</v>
      </c>
      <c r="H663" s="175">
        <v>4.7300000000000004</v>
      </c>
      <c r="I663" s="176"/>
      <c r="J663" s="177">
        <f>ROUND(I663*H663,2)</f>
        <v>0</v>
      </c>
      <c r="K663" s="173" t="s">
        <v>19</v>
      </c>
      <c r="L663" s="178"/>
      <c r="M663" s="179" t="s">
        <v>19</v>
      </c>
      <c r="N663" s="180" t="s">
        <v>47</v>
      </c>
      <c r="P663" s="138">
        <f>O663*H663</f>
        <v>0</v>
      </c>
      <c r="Q663" s="138">
        <v>2.1999999999999999E-2</v>
      </c>
      <c r="R663" s="138">
        <f>Q663*H663</f>
        <v>0.10406</v>
      </c>
      <c r="S663" s="138">
        <v>0</v>
      </c>
      <c r="T663" s="138">
        <f>S663*H663</f>
        <v>0</v>
      </c>
      <c r="U663" s="329" t="s">
        <v>19</v>
      </c>
      <c r="V663" s="1" t="str">
        <f t="shared" si="8"/>
        <v/>
      </c>
      <c r="AR663" s="140" t="s">
        <v>386</v>
      </c>
      <c r="AT663" s="140" t="s">
        <v>580</v>
      </c>
      <c r="AU663" s="140" t="s">
        <v>88</v>
      </c>
      <c r="AY663" s="18" t="s">
        <v>156</v>
      </c>
      <c r="BE663" s="141">
        <f>IF(N663="základní",J663,0)</f>
        <v>0</v>
      </c>
      <c r="BF663" s="141">
        <f>IF(N663="snížená",J663,0)</f>
        <v>0</v>
      </c>
      <c r="BG663" s="141">
        <f>IF(N663="zákl. přenesená",J663,0)</f>
        <v>0</v>
      </c>
      <c r="BH663" s="141">
        <f>IF(N663="sníž. přenesená",J663,0)</f>
        <v>0</v>
      </c>
      <c r="BI663" s="141">
        <f>IF(N663="nulová",J663,0)</f>
        <v>0</v>
      </c>
      <c r="BJ663" s="18" t="s">
        <v>88</v>
      </c>
      <c r="BK663" s="141">
        <f>ROUND(I663*H663,2)</f>
        <v>0</v>
      </c>
      <c r="BL663" s="18" t="s">
        <v>262</v>
      </c>
      <c r="BM663" s="140" t="s">
        <v>938</v>
      </c>
    </row>
    <row r="664" spans="2:65" s="14" customFormat="1" ht="11.25" x14ac:dyDescent="0.2">
      <c r="B664" s="159"/>
      <c r="D664" s="147" t="s">
        <v>168</v>
      </c>
      <c r="E664" s="160" t="s">
        <v>19</v>
      </c>
      <c r="F664" s="161" t="s">
        <v>331</v>
      </c>
      <c r="H664" s="160" t="s">
        <v>19</v>
      </c>
      <c r="I664" s="162"/>
      <c r="L664" s="159"/>
      <c r="M664" s="163"/>
      <c r="U664" s="333"/>
      <c r="V664" s="1" t="str">
        <f t="shared" si="8"/>
        <v/>
      </c>
      <c r="AT664" s="160" t="s">
        <v>168</v>
      </c>
      <c r="AU664" s="160" t="s">
        <v>88</v>
      </c>
      <c r="AV664" s="14" t="s">
        <v>82</v>
      </c>
      <c r="AW664" s="14" t="s">
        <v>36</v>
      </c>
      <c r="AX664" s="14" t="s">
        <v>75</v>
      </c>
      <c r="AY664" s="160" t="s">
        <v>156</v>
      </c>
    </row>
    <row r="665" spans="2:65" s="12" customFormat="1" ht="11.25" x14ac:dyDescent="0.2">
      <c r="B665" s="146"/>
      <c r="D665" s="147" t="s">
        <v>168</v>
      </c>
      <c r="E665" s="148" t="s">
        <v>19</v>
      </c>
      <c r="F665" s="149" t="s">
        <v>332</v>
      </c>
      <c r="H665" s="150">
        <v>1.1499999999999999</v>
      </c>
      <c r="I665" s="151"/>
      <c r="L665" s="146"/>
      <c r="M665" s="152"/>
      <c r="U665" s="331"/>
      <c r="V665" s="1" t="str">
        <f t="shared" si="8"/>
        <v/>
      </c>
      <c r="AT665" s="148" t="s">
        <v>168</v>
      </c>
      <c r="AU665" s="148" t="s">
        <v>88</v>
      </c>
      <c r="AV665" s="12" t="s">
        <v>88</v>
      </c>
      <c r="AW665" s="12" t="s">
        <v>36</v>
      </c>
      <c r="AX665" s="12" t="s">
        <v>75</v>
      </c>
      <c r="AY665" s="148" t="s">
        <v>156</v>
      </c>
    </row>
    <row r="666" spans="2:65" s="12" customFormat="1" ht="11.25" x14ac:dyDescent="0.2">
      <c r="B666" s="146"/>
      <c r="D666" s="147" t="s">
        <v>168</v>
      </c>
      <c r="E666" s="148" t="s">
        <v>19</v>
      </c>
      <c r="F666" s="149" t="s">
        <v>333</v>
      </c>
      <c r="H666" s="150">
        <v>3.15</v>
      </c>
      <c r="I666" s="151"/>
      <c r="L666" s="146"/>
      <c r="M666" s="152"/>
      <c r="U666" s="331"/>
      <c r="V666" s="1" t="str">
        <f t="shared" si="8"/>
        <v/>
      </c>
      <c r="AT666" s="148" t="s">
        <v>168</v>
      </c>
      <c r="AU666" s="148" t="s">
        <v>88</v>
      </c>
      <c r="AV666" s="12" t="s">
        <v>88</v>
      </c>
      <c r="AW666" s="12" t="s">
        <v>36</v>
      </c>
      <c r="AX666" s="12" t="s">
        <v>75</v>
      </c>
      <c r="AY666" s="148" t="s">
        <v>156</v>
      </c>
    </row>
    <row r="667" spans="2:65" s="13" customFormat="1" ht="11.25" x14ac:dyDescent="0.2">
      <c r="B667" s="153"/>
      <c r="D667" s="147" t="s">
        <v>168</v>
      </c>
      <c r="E667" s="154" t="s">
        <v>19</v>
      </c>
      <c r="F667" s="155" t="s">
        <v>170</v>
      </c>
      <c r="H667" s="156">
        <v>4.3</v>
      </c>
      <c r="I667" s="157"/>
      <c r="L667" s="153"/>
      <c r="M667" s="158"/>
      <c r="U667" s="332"/>
      <c r="V667" s="1" t="str">
        <f t="shared" si="8"/>
        <v/>
      </c>
      <c r="AT667" s="154" t="s">
        <v>168</v>
      </c>
      <c r="AU667" s="154" t="s">
        <v>88</v>
      </c>
      <c r="AV667" s="13" t="s">
        <v>164</v>
      </c>
      <c r="AW667" s="13" t="s">
        <v>36</v>
      </c>
      <c r="AX667" s="13" t="s">
        <v>82</v>
      </c>
      <c r="AY667" s="154" t="s">
        <v>156</v>
      </c>
    </row>
    <row r="668" spans="2:65" s="12" customFormat="1" ht="11.25" x14ac:dyDescent="0.2">
      <c r="B668" s="146"/>
      <c r="D668" s="147" t="s">
        <v>168</v>
      </c>
      <c r="F668" s="149" t="s">
        <v>939</v>
      </c>
      <c r="H668" s="150">
        <v>4.7300000000000004</v>
      </c>
      <c r="I668" s="151"/>
      <c r="L668" s="146"/>
      <c r="M668" s="152"/>
      <c r="U668" s="331"/>
      <c r="V668" s="1" t="str">
        <f t="shared" si="8"/>
        <v/>
      </c>
      <c r="AT668" s="148" t="s">
        <v>168</v>
      </c>
      <c r="AU668" s="148" t="s">
        <v>88</v>
      </c>
      <c r="AV668" s="12" t="s">
        <v>88</v>
      </c>
      <c r="AW668" s="12" t="s">
        <v>4</v>
      </c>
      <c r="AX668" s="12" t="s">
        <v>82</v>
      </c>
      <c r="AY668" s="148" t="s">
        <v>156</v>
      </c>
    </row>
    <row r="669" spans="2:65" s="1" customFormat="1" ht="24.2" customHeight="1" x14ac:dyDescent="0.2">
      <c r="B669" s="33"/>
      <c r="C669" s="129" t="s">
        <v>940</v>
      </c>
      <c r="D669" s="129" t="s">
        <v>159</v>
      </c>
      <c r="E669" s="130" t="s">
        <v>941</v>
      </c>
      <c r="F669" s="131" t="s">
        <v>942</v>
      </c>
      <c r="G669" s="132" t="s">
        <v>178</v>
      </c>
      <c r="H669" s="133">
        <v>6.6</v>
      </c>
      <c r="I669" s="134"/>
      <c r="J669" s="135">
        <f>ROUND(I669*H669,2)</f>
        <v>0</v>
      </c>
      <c r="K669" s="131" t="s">
        <v>163</v>
      </c>
      <c r="L669" s="33"/>
      <c r="M669" s="136" t="s">
        <v>19</v>
      </c>
      <c r="N669" s="137" t="s">
        <v>47</v>
      </c>
      <c r="P669" s="138">
        <f>O669*H669</f>
        <v>0</v>
      </c>
      <c r="Q669" s="138">
        <v>0</v>
      </c>
      <c r="R669" s="138">
        <f>Q669*H669</f>
        <v>0</v>
      </c>
      <c r="S669" s="138">
        <v>0</v>
      </c>
      <c r="T669" s="138">
        <f>S669*H669</f>
        <v>0</v>
      </c>
      <c r="U669" s="329" t="s">
        <v>19</v>
      </c>
      <c r="V669" s="1" t="str">
        <f t="shared" si="8"/>
        <v/>
      </c>
      <c r="AR669" s="140" t="s">
        <v>262</v>
      </c>
      <c r="AT669" s="140" t="s">
        <v>159</v>
      </c>
      <c r="AU669" s="140" t="s">
        <v>88</v>
      </c>
      <c r="AY669" s="18" t="s">
        <v>156</v>
      </c>
      <c r="BE669" s="141">
        <f>IF(N669="základní",J669,0)</f>
        <v>0</v>
      </c>
      <c r="BF669" s="141">
        <f>IF(N669="snížená",J669,0)</f>
        <v>0</v>
      </c>
      <c r="BG669" s="141">
        <f>IF(N669="zákl. přenesená",J669,0)</f>
        <v>0</v>
      </c>
      <c r="BH669" s="141">
        <f>IF(N669="sníž. přenesená",J669,0)</f>
        <v>0</v>
      </c>
      <c r="BI669" s="141">
        <f>IF(N669="nulová",J669,0)</f>
        <v>0</v>
      </c>
      <c r="BJ669" s="18" t="s">
        <v>88</v>
      </c>
      <c r="BK669" s="141">
        <f>ROUND(I669*H669,2)</f>
        <v>0</v>
      </c>
      <c r="BL669" s="18" t="s">
        <v>262</v>
      </c>
      <c r="BM669" s="140" t="s">
        <v>943</v>
      </c>
    </row>
    <row r="670" spans="2:65" s="1" customFormat="1" ht="11.25" x14ac:dyDescent="0.2">
      <c r="B670" s="33"/>
      <c r="D670" s="142" t="s">
        <v>166</v>
      </c>
      <c r="F670" s="143" t="s">
        <v>944</v>
      </c>
      <c r="I670" s="144"/>
      <c r="L670" s="33"/>
      <c r="M670" s="145"/>
      <c r="U670" s="330"/>
      <c r="V670" s="1" t="str">
        <f t="shared" si="8"/>
        <v/>
      </c>
      <c r="AT670" s="18" t="s">
        <v>166</v>
      </c>
      <c r="AU670" s="18" t="s">
        <v>88</v>
      </c>
    </row>
    <row r="671" spans="2:65" s="12" customFormat="1" ht="11.25" x14ac:dyDescent="0.2">
      <c r="B671" s="146"/>
      <c r="D671" s="147" t="s">
        <v>168</v>
      </c>
      <c r="E671" s="148" t="s">
        <v>19</v>
      </c>
      <c r="F671" s="149" t="s">
        <v>332</v>
      </c>
      <c r="H671" s="150">
        <v>1.1499999999999999</v>
      </c>
      <c r="I671" s="151"/>
      <c r="L671" s="146"/>
      <c r="M671" s="152"/>
      <c r="U671" s="331"/>
      <c r="V671" s="1" t="str">
        <f t="shared" si="8"/>
        <v/>
      </c>
      <c r="AT671" s="148" t="s">
        <v>168</v>
      </c>
      <c r="AU671" s="148" t="s">
        <v>88</v>
      </c>
      <c r="AV671" s="12" t="s">
        <v>88</v>
      </c>
      <c r="AW671" s="12" t="s">
        <v>36</v>
      </c>
      <c r="AX671" s="12" t="s">
        <v>75</v>
      </c>
      <c r="AY671" s="148" t="s">
        <v>156</v>
      </c>
    </row>
    <row r="672" spans="2:65" s="12" customFormat="1" ht="11.25" x14ac:dyDescent="0.2">
      <c r="B672" s="146"/>
      <c r="D672" s="147" t="s">
        <v>168</v>
      </c>
      <c r="E672" s="148" t="s">
        <v>19</v>
      </c>
      <c r="F672" s="149" t="s">
        <v>333</v>
      </c>
      <c r="H672" s="150">
        <v>3.15</v>
      </c>
      <c r="I672" s="151"/>
      <c r="L672" s="146"/>
      <c r="M672" s="152"/>
      <c r="U672" s="331"/>
      <c r="V672" s="1" t="str">
        <f t="shared" si="8"/>
        <v/>
      </c>
      <c r="AT672" s="148" t="s">
        <v>168</v>
      </c>
      <c r="AU672" s="148" t="s">
        <v>88</v>
      </c>
      <c r="AV672" s="12" t="s">
        <v>88</v>
      </c>
      <c r="AW672" s="12" t="s">
        <v>36</v>
      </c>
      <c r="AX672" s="12" t="s">
        <v>75</v>
      </c>
      <c r="AY672" s="148" t="s">
        <v>156</v>
      </c>
    </row>
    <row r="673" spans="2:65" s="12" customFormat="1" ht="11.25" x14ac:dyDescent="0.2">
      <c r="B673" s="146"/>
      <c r="D673" s="147" t="s">
        <v>168</v>
      </c>
      <c r="E673" s="148" t="s">
        <v>19</v>
      </c>
      <c r="F673" s="149" t="s">
        <v>371</v>
      </c>
      <c r="H673" s="150">
        <v>2.2999999999999998</v>
      </c>
      <c r="I673" s="151"/>
      <c r="L673" s="146"/>
      <c r="M673" s="152"/>
      <c r="U673" s="331"/>
      <c r="V673" s="1" t="str">
        <f t="shared" si="8"/>
        <v/>
      </c>
      <c r="AT673" s="148" t="s">
        <v>168</v>
      </c>
      <c r="AU673" s="148" t="s">
        <v>88</v>
      </c>
      <c r="AV673" s="12" t="s">
        <v>88</v>
      </c>
      <c r="AW673" s="12" t="s">
        <v>36</v>
      </c>
      <c r="AX673" s="12" t="s">
        <v>75</v>
      </c>
      <c r="AY673" s="148" t="s">
        <v>156</v>
      </c>
    </row>
    <row r="674" spans="2:65" s="13" customFormat="1" ht="11.25" x14ac:dyDescent="0.2">
      <c r="B674" s="153"/>
      <c r="D674" s="147" t="s">
        <v>168</v>
      </c>
      <c r="E674" s="154" t="s">
        <v>19</v>
      </c>
      <c r="F674" s="155" t="s">
        <v>170</v>
      </c>
      <c r="H674" s="156">
        <v>6.6</v>
      </c>
      <c r="I674" s="157"/>
      <c r="L674" s="153"/>
      <c r="M674" s="158"/>
      <c r="U674" s="332"/>
      <c r="V674" s="1" t="str">
        <f t="shared" si="8"/>
        <v/>
      </c>
      <c r="AT674" s="154" t="s">
        <v>168</v>
      </c>
      <c r="AU674" s="154" t="s">
        <v>88</v>
      </c>
      <c r="AV674" s="13" t="s">
        <v>164</v>
      </c>
      <c r="AW674" s="13" t="s">
        <v>36</v>
      </c>
      <c r="AX674" s="13" t="s">
        <v>82</v>
      </c>
      <c r="AY674" s="154" t="s">
        <v>156</v>
      </c>
    </row>
    <row r="675" spans="2:65" s="1" customFormat="1" ht="24.2" customHeight="1" x14ac:dyDescent="0.2">
      <c r="B675" s="33"/>
      <c r="C675" s="129" t="s">
        <v>945</v>
      </c>
      <c r="D675" s="129" t="s">
        <v>159</v>
      </c>
      <c r="E675" s="130" t="s">
        <v>946</v>
      </c>
      <c r="F675" s="131" t="s">
        <v>947</v>
      </c>
      <c r="G675" s="132" t="s">
        <v>215</v>
      </c>
      <c r="H675" s="133">
        <v>6.8449999999999998</v>
      </c>
      <c r="I675" s="134"/>
      <c r="J675" s="135">
        <f>ROUND(I675*H675,2)</f>
        <v>0</v>
      </c>
      <c r="K675" s="131" t="s">
        <v>163</v>
      </c>
      <c r="L675" s="33"/>
      <c r="M675" s="136" t="s">
        <v>19</v>
      </c>
      <c r="N675" s="137" t="s">
        <v>47</v>
      </c>
      <c r="P675" s="138">
        <f>O675*H675</f>
        <v>0</v>
      </c>
      <c r="Q675" s="138">
        <v>5.8E-4</v>
      </c>
      <c r="R675" s="138">
        <f>Q675*H675</f>
        <v>3.9700999999999998E-3</v>
      </c>
      <c r="S675" s="138">
        <v>0</v>
      </c>
      <c r="T675" s="138">
        <f>S675*H675</f>
        <v>0</v>
      </c>
      <c r="U675" s="329" t="s">
        <v>19</v>
      </c>
      <c r="V675" s="1" t="str">
        <f t="shared" si="8"/>
        <v/>
      </c>
      <c r="AR675" s="140" t="s">
        <v>262</v>
      </c>
      <c r="AT675" s="140" t="s">
        <v>159</v>
      </c>
      <c r="AU675" s="140" t="s">
        <v>88</v>
      </c>
      <c r="AY675" s="18" t="s">
        <v>156</v>
      </c>
      <c r="BE675" s="141">
        <f>IF(N675="základní",J675,0)</f>
        <v>0</v>
      </c>
      <c r="BF675" s="141">
        <f>IF(N675="snížená",J675,0)</f>
        <v>0</v>
      </c>
      <c r="BG675" s="141">
        <f>IF(N675="zákl. přenesená",J675,0)</f>
        <v>0</v>
      </c>
      <c r="BH675" s="141">
        <f>IF(N675="sníž. přenesená",J675,0)</f>
        <v>0</v>
      </c>
      <c r="BI675" s="141">
        <f>IF(N675="nulová",J675,0)</f>
        <v>0</v>
      </c>
      <c r="BJ675" s="18" t="s">
        <v>88</v>
      </c>
      <c r="BK675" s="141">
        <f>ROUND(I675*H675,2)</f>
        <v>0</v>
      </c>
      <c r="BL675" s="18" t="s">
        <v>262</v>
      </c>
      <c r="BM675" s="140" t="s">
        <v>948</v>
      </c>
    </row>
    <row r="676" spans="2:65" s="1" customFormat="1" ht="11.25" x14ac:dyDescent="0.2">
      <c r="B676" s="33"/>
      <c r="D676" s="142" t="s">
        <v>166</v>
      </c>
      <c r="F676" s="143" t="s">
        <v>949</v>
      </c>
      <c r="I676" s="144"/>
      <c r="L676" s="33"/>
      <c r="M676" s="145"/>
      <c r="U676" s="330"/>
      <c r="V676" s="1" t="str">
        <f t="shared" si="8"/>
        <v/>
      </c>
      <c r="AT676" s="18" t="s">
        <v>166</v>
      </c>
      <c r="AU676" s="18" t="s">
        <v>88</v>
      </c>
    </row>
    <row r="677" spans="2:65" s="14" customFormat="1" ht="11.25" x14ac:dyDescent="0.2">
      <c r="B677" s="159"/>
      <c r="D677" s="147" t="s">
        <v>168</v>
      </c>
      <c r="E677" s="160" t="s">
        <v>19</v>
      </c>
      <c r="F677" s="161" t="s">
        <v>181</v>
      </c>
      <c r="H677" s="160" t="s">
        <v>19</v>
      </c>
      <c r="I677" s="162"/>
      <c r="L677" s="159"/>
      <c r="M677" s="163"/>
      <c r="U677" s="333"/>
      <c r="V677" s="1" t="str">
        <f t="shared" si="8"/>
        <v/>
      </c>
      <c r="AT677" s="160" t="s">
        <v>168</v>
      </c>
      <c r="AU677" s="160" t="s">
        <v>88</v>
      </c>
      <c r="AV677" s="14" t="s">
        <v>82</v>
      </c>
      <c r="AW677" s="14" t="s">
        <v>36</v>
      </c>
      <c r="AX677" s="14" t="s">
        <v>75</v>
      </c>
      <c r="AY677" s="160" t="s">
        <v>156</v>
      </c>
    </row>
    <row r="678" spans="2:65" s="12" customFormat="1" ht="11.25" x14ac:dyDescent="0.2">
      <c r="B678" s="146"/>
      <c r="D678" s="147" t="s">
        <v>168</v>
      </c>
      <c r="E678" s="148" t="s">
        <v>19</v>
      </c>
      <c r="F678" s="149" t="s">
        <v>950</v>
      </c>
      <c r="H678" s="150">
        <v>6.8449999999999998</v>
      </c>
      <c r="I678" s="151"/>
      <c r="L678" s="146"/>
      <c r="M678" s="152"/>
      <c r="U678" s="331"/>
      <c r="V678" s="1" t="str">
        <f t="shared" si="8"/>
        <v/>
      </c>
      <c r="AT678" s="148" t="s">
        <v>168</v>
      </c>
      <c r="AU678" s="148" t="s">
        <v>88</v>
      </c>
      <c r="AV678" s="12" t="s">
        <v>88</v>
      </c>
      <c r="AW678" s="12" t="s">
        <v>36</v>
      </c>
      <c r="AX678" s="12" t="s">
        <v>75</v>
      </c>
      <c r="AY678" s="148" t="s">
        <v>156</v>
      </c>
    </row>
    <row r="679" spans="2:65" s="13" customFormat="1" ht="11.25" x14ac:dyDescent="0.2">
      <c r="B679" s="153"/>
      <c r="D679" s="147" t="s">
        <v>168</v>
      </c>
      <c r="E679" s="154" t="s">
        <v>19</v>
      </c>
      <c r="F679" s="155" t="s">
        <v>170</v>
      </c>
      <c r="H679" s="156">
        <v>6.8449999999999998</v>
      </c>
      <c r="I679" s="157"/>
      <c r="L679" s="153"/>
      <c r="M679" s="158"/>
      <c r="U679" s="332"/>
      <c r="V679" s="1" t="str">
        <f t="shared" si="8"/>
        <v/>
      </c>
      <c r="AT679" s="154" t="s">
        <v>168</v>
      </c>
      <c r="AU679" s="154" t="s">
        <v>88</v>
      </c>
      <c r="AV679" s="13" t="s">
        <v>164</v>
      </c>
      <c r="AW679" s="13" t="s">
        <v>36</v>
      </c>
      <c r="AX679" s="13" t="s">
        <v>82</v>
      </c>
      <c r="AY679" s="154" t="s">
        <v>156</v>
      </c>
    </row>
    <row r="680" spans="2:65" s="1" customFormat="1" ht="16.5" customHeight="1" x14ac:dyDescent="0.2">
      <c r="B680" s="33"/>
      <c r="C680" s="171" t="s">
        <v>951</v>
      </c>
      <c r="D680" s="171" t="s">
        <v>580</v>
      </c>
      <c r="E680" s="172" t="s">
        <v>952</v>
      </c>
      <c r="F680" s="173" t="s">
        <v>953</v>
      </c>
      <c r="G680" s="174" t="s">
        <v>215</v>
      </c>
      <c r="H680" s="175">
        <v>7.53</v>
      </c>
      <c r="I680" s="176"/>
      <c r="J680" s="177">
        <f>ROUND(I680*H680,2)</f>
        <v>0</v>
      </c>
      <c r="K680" s="173" t="s">
        <v>19</v>
      </c>
      <c r="L680" s="178"/>
      <c r="M680" s="179" t="s">
        <v>19</v>
      </c>
      <c r="N680" s="180" t="s">
        <v>47</v>
      </c>
      <c r="P680" s="138">
        <f>O680*H680</f>
        <v>0</v>
      </c>
      <c r="Q680" s="138">
        <v>2.64E-3</v>
      </c>
      <c r="R680" s="138">
        <f>Q680*H680</f>
        <v>1.98792E-2</v>
      </c>
      <c r="S680" s="138">
        <v>0</v>
      </c>
      <c r="T680" s="138">
        <f>S680*H680</f>
        <v>0</v>
      </c>
      <c r="U680" s="329" t="s">
        <v>19</v>
      </c>
      <c r="V680" s="1" t="str">
        <f t="shared" si="8"/>
        <v/>
      </c>
      <c r="AR680" s="140" t="s">
        <v>386</v>
      </c>
      <c r="AT680" s="140" t="s">
        <v>580</v>
      </c>
      <c r="AU680" s="140" t="s">
        <v>88</v>
      </c>
      <c r="AY680" s="18" t="s">
        <v>156</v>
      </c>
      <c r="BE680" s="141">
        <f>IF(N680="základní",J680,0)</f>
        <v>0</v>
      </c>
      <c r="BF680" s="141">
        <f>IF(N680="snížená",J680,0)</f>
        <v>0</v>
      </c>
      <c r="BG680" s="141">
        <f>IF(N680="zákl. přenesená",J680,0)</f>
        <v>0</v>
      </c>
      <c r="BH680" s="141">
        <f>IF(N680="sníž. přenesená",J680,0)</f>
        <v>0</v>
      </c>
      <c r="BI680" s="141">
        <f>IF(N680="nulová",J680,0)</f>
        <v>0</v>
      </c>
      <c r="BJ680" s="18" t="s">
        <v>88</v>
      </c>
      <c r="BK680" s="141">
        <f>ROUND(I680*H680,2)</f>
        <v>0</v>
      </c>
      <c r="BL680" s="18" t="s">
        <v>262</v>
      </c>
      <c r="BM680" s="140" t="s">
        <v>954</v>
      </c>
    </row>
    <row r="681" spans="2:65" s="12" customFormat="1" ht="11.25" x14ac:dyDescent="0.2">
      <c r="B681" s="146"/>
      <c r="D681" s="147" t="s">
        <v>168</v>
      </c>
      <c r="F681" s="149" t="s">
        <v>955</v>
      </c>
      <c r="H681" s="150">
        <v>7.53</v>
      </c>
      <c r="I681" s="151"/>
      <c r="L681" s="146"/>
      <c r="M681" s="152"/>
      <c r="U681" s="331"/>
      <c r="V681" s="1" t="str">
        <f t="shared" si="8"/>
        <v/>
      </c>
      <c r="AT681" s="148" t="s">
        <v>168</v>
      </c>
      <c r="AU681" s="148" t="s">
        <v>88</v>
      </c>
      <c r="AV681" s="12" t="s">
        <v>88</v>
      </c>
      <c r="AW681" s="12" t="s">
        <v>4</v>
      </c>
      <c r="AX681" s="12" t="s">
        <v>82</v>
      </c>
      <c r="AY681" s="148" t="s">
        <v>156</v>
      </c>
    </row>
    <row r="682" spans="2:65" s="1" customFormat="1" ht="24.2" customHeight="1" x14ac:dyDescent="0.2">
      <c r="B682" s="33"/>
      <c r="C682" s="129" t="s">
        <v>956</v>
      </c>
      <c r="D682" s="129" t="s">
        <v>159</v>
      </c>
      <c r="E682" s="130" t="s">
        <v>957</v>
      </c>
      <c r="F682" s="131" t="s">
        <v>958</v>
      </c>
      <c r="G682" s="132" t="s">
        <v>215</v>
      </c>
      <c r="H682" s="133">
        <v>2.1</v>
      </c>
      <c r="I682" s="134"/>
      <c r="J682" s="135">
        <f>ROUND(I682*H682,2)</f>
        <v>0</v>
      </c>
      <c r="K682" s="131" t="s">
        <v>163</v>
      </c>
      <c r="L682" s="33"/>
      <c r="M682" s="136" t="s">
        <v>19</v>
      </c>
      <c r="N682" s="137" t="s">
        <v>47</v>
      </c>
      <c r="P682" s="138">
        <f>O682*H682</f>
        <v>0</v>
      </c>
      <c r="Q682" s="138">
        <v>2.0000000000000001E-4</v>
      </c>
      <c r="R682" s="138">
        <f>Q682*H682</f>
        <v>4.2000000000000002E-4</v>
      </c>
      <c r="S682" s="138">
        <v>0</v>
      </c>
      <c r="T682" s="138">
        <f>S682*H682</f>
        <v>0</v>
      </c>
      <c r="U682" s="329" t="s">
        <v>19</v>
      </c>
      <c r="V682" s="1" t="str">
        <f t="shared" si="8"/>
        <v/>
      </c>
      <c r="AR682" s="140" t="s">
        <v>262</v>
      </c>
      <c r="AT682" s="140" t="s">
        <v>159</v>
      </c>
      <c r="AU682" s="140" t="s">
        <v>88</v>
      </c>
      <c r="AY682" s="18" t="s">
        <v>156</v>
      </c>
      <c r="BE682" s="141">
        <f>IF(N682="základní",J682,0)</f>
        <v>0</v>
      </c>
      <c r="BF682" s="141">
        <f>IF(N682="snížená",J682,0)</f>
        <v>0</v>
      </c>
      <c r="BG682" s="141">
        <f>IF(N682="zákl. přenesená",J682,0)</f>
        <v>0</v>
      </c>
      <c r="BH682" s="141">
        <f>IF(N682="sníž. přenesená",J682,0)</f>
        <v>0</v>
      </c>
      <c r="BI682" s="141">
        <f>IF(N682="nulová",J682,0)</f>
        <v>0</v>
      </c>
      <c r="BJ682" s="18" t="s">
        <v>88</v>
      </c>
      <c r="BK682" s="141">
        <f>ROUND(I682*H682,2)</f>
        <v>0</v>
      </c>
      <c r="BL682" s="18" t="s">
        <v>262</v>
      </c>
      <c r="BM682" s="140" t="s">
        <v>959</v>
      </c>
    </row>
    <row r="683" spans="2:65" s="1" customFormat="1" ht="11.25" x14ac:dyDescent="0.2">
      <c r="B683" s="33"/>
      <c r="D683" s="142" t="s">
        <v>166</v>
      </c>
      <c r="F683" s="143" t="s">
        <v>960</v>
      </c>
      <c r="I683" s="144"/>
      <c r="L683" s="33"/>
      <c r="M683" s="145"/>
      <c r="U683" s="330"/>
      <c r="V683" s="1" t="str">
        <f t="shared" si="8"/>
        <v/>
      </c>
      <c r="AT683" s="18" t="s">
        <v>166</v>
      </c>
      <c r="AU683" s="18" t="s">
        <v>88</v>
      </c>
    </row>
    <row r="684" spans="2:65" s="14" customFormat="1" ht="11.25" x14ac:dyDescent="0.2">
      <c r="B684" s="159"/>
      <c r="D684" s="147" t="s">
        <v>168</v>
      </c>
      <c r="E684" s="160" t="s">
        <v>19</v>
      </c>
      <c r="F684" s="161" t="s">
        <v>217</v>
      </c>
      <c r="H684" s="160" t="s">
        <v>19</v>
      </c>
      <c r="I684" s="162"/>
      <c r="L684" s="159"/>
      <c r="M684" s="163"/>
      <c r="U684" s="333"/>
      <c r="V684" s="1" t="str">
        <f t="shared" ref="V684:V747" si="9">IF(U684="investice",J684,"")</f>
        <v/>
      </c>
      <c r="AT684" s="160" t="s">
        <v>168</v>
      </c>
      <c r="AU684" s="160" t="s">
        <v>88</v>
      </c>
      <c r="AV684" s="14" t="s">
        <v>82</v>
      </c>
      <c r="AW684" s="14" t="s">
        <v>36</v>
      </c>
      <c r="AX684" s="14" t="s">
        <v>75</v>
      </c>
      <c r="AY684" s="160" t="s">
        <v>156</v>
      </c>
    </row>
    <row r="685" spans="2:65" s="12" customFormat="1" ht="11.25" x14ac:dyDescent="0.2">
      <c r="B685" s="146"/>
      <c r="D685" s="147" t="s">
        <v>168</v>
      </c>
      <c r="E685" s="148" t="s">
        <v>19</v>
      </c>
      <c r="F685" s="149" t="s">
        <v>961</v>
      </c>
      <c r="H685" s="150">
        <v>2.1</v>
      </c>
      <c r="I685" s="151"/>
      <c r="L685" s="146"/>
      <c r="M685" s="152"/>
      <c r="U685" s="331"/>
      <c r="V685" s="1" t="str">
        <f t="shared" si="9"/>
        <v/>
      </c>
      <c r="AT685" s="148" t="s">
        <v>168</v>
      </c>
      <c r="AU685" s="148" t="s">
        <v>88</v>
      </c>
      <c r="AV685" s="12" t="s">
        <v>88</v>
      </c>
      <c r="AW685" s="12" t="s">
        <v>36</v>
      </c>
      <c r="AX685" s="12" t="s">
        <v>75</v>
      </c>
      <c r="AY685" s="148" t="s">
        <v>156</v>
      </c>
    </row>
    <row r="686" spans="2:65" s="13" customFormat="1" ht="11.25" x14ac:dyDescent="0.2">
      <c r="B686" s="153"/>
      <c r="D686" s="147" t="s">
        <v>168</v>
      </c>
      <c r="E686" s="154" t="s">
        <v>19</v>
      </c>
      <c r="F686" s="155" t="s">
        <v>170</v>
      </c>
      <c r="H686" s="156">
        <v>2.1</v>
      </c>
      <c r="I686" s="157"/>
      <c r="L686" s="153"/>
      <c r="M686" s="158"/>
      <c r="U686" s="332"/>
      <c r="V686" s="1" t="str">
        <f t="shared" si="9"/>
        <v/>
      </c>
      <c r="AT686" s="154" t="s">
        <v>168</v>
      </c>
      <c r="AU686" s="154" t="s">
        <v>88</v>
      </c>
      <c r="AV686" s="13" t="s">
        <v>164</v>
      </c>
      <c r="AW686" s="13" t="s">
        <v>36</v>
      </c>
      <c r="AX686" s="13" t="s">
        <v>82</v>
      </c>
      <c r="AY686" s="154" t="s">
        <v>156</v>
      </c>
    </row>
    <row r="687" spans="2:65" s="1" customFormat="1" ht="16.5" customHeight="1" x14ac:dyDescent="0.2">
      <c r="B687" s="33"/>
      <c r="C687" s="171" t="s">
        <v>962</v>
      </c>
      <c r="D687" s="171" t="s">
        <v>580</v>
      </c>
      <c r="E687" s="172" t="s">
        <v>963</v>
      </c>
      <c r="F687" s="173" t="s">
        <v>964</v>
      </c>
      <c r="G687" s="174" t="s">
        <v>215</v>
      </c>
      <c r="H687" s="175">
        <v>2.31</v>
      </c>
      <c r="I687" s="176"/>
      <c r="J687" s="177">
        <f>ROUND(I687*H687,2)</f>
        <v>0</v>
      </c>
      <c r="K687" s="173" t="s">
        <v>19</v>
      </c>
      <c r="L687" s="178"/>
      <c r="M687" s="179" t="s">
        <v>19</v>
      </c>
      <c r="N687" s="180" t="s">
        <v>47</v>
      </c>
      <c r="P687" s="138">
        <f>O687*H687</f>
        <v>0</v>
      </c>
      <c r="Q687" s="138">
        <v>0</v>
      </c>
      <c r="R687" s="138">
        <f>Q687*H687</f>
        <v>0</v>
      </c>
      <c r="S687" s="138">
        <v>0</v>
      </c>
      <c r="T687" s="138">
        <f>S687*H687</f>
        <v>0</v>
      </c>
      <c r="U687" s="329" t="s">
        <v>19</v>
      </c>
      <c r="V687" s="1" t="str">
        <f t="shared" si="9"/>
        <v/>
      </c>
      <c r="AR687" s="140" t="s">
        <v>386</v>
      </c>
      <c r="AT687" s="140" t="s">
        <v>580</v>
      </c>
      <c r="AU687" s="140" t="s">
        <v>88</v>
      </c>
      <c r="AY687" s="18" t="s">
        <v>156</v>
      </c>
      <c r="BE687" s="141">
        <f>IF(N687="základní",J687,0)</f>
        <v>0</v>
      </c>
      <c r="BF687" s="141">
        <f>IF(N687="snížená",J687,0)</f>
        <v>0</v>
      </c>
      <c r="BG687" s="141">
        <f>IF(N687="zákl. přenesená",J687,0)</f>
        <v>0</v>
      </c>
      <c r="BH687" s="141">
        <f>IF(N687="sníž. přenesená",J687,0)</f>
        <v>0</v>
      </c>
      <c r="BI687" s="141">
        <f>IF(N687="nulová",J687,0)</f>
        <v>0</v>
      </c>
      <c r="BJ687" s="18" t="s">
        <v>88</v>
      </c>
      <c r="BK687" s="141">
        <f>ROUND(I687*H687,2)</f>
        <v>0</v>
      </c>
      <c r="BL687" s="18" t="s">
        <v>262</v>
      </c>
      <c r="BM687" s="140" t="s">
        <v>965</v>
      </c>
    </row>
    <row r="688" spans="2:65" s="12" customFormat="1" ht="11.25" x14ac:dyDescent="0.2">
      <c r="B688" s="146"/>
      <c r="D688" s="147" t="s">
        <v>168</v>
      </c>
      <c r="F688" s="149" t="s">
        <v>966</v>
      </c>
      <c r="H688" s="150">
        <v>2.31</v>
      </c>
      <c r="I688" s="151"/>
      <c r="L688" s="146"/>
      <c r="M688" s="152"/>
      <c r="U688" s="331"/>
      <c r="V688" s="1" t="str">
        <f t="shared" si="9"/>
        <v/>
      </c>
      <c r="AT688" s="148" t="s">
        <v>168</v>
      </c>
      <c r="AU688" s="148" t="s">
        <v>88</v>
      </c>
      <c r="AV688" s="12" t="s">
        <v>88</v>
      </c>
      <c r="AW688" s="12" t="s">
        <v>4</v>
      </c>
      <c r="AX688" s="12" t="s">
        <v>82</v>
      </c>
      <c r="AY688" s="148" t="s">
        <v>156</v>
      </c>
    </row>
    <row r="689" spans="2:65" s="1" customFormat="1" ht="16.5" customHeight="1" x14ac:dyDescent="0.2">
      <c r="B689" s="33"/>
      <c r="C689" s="129" t="s">
        <v>967</v>
      </c>
      <c r="D689" s="129" t="s">
        <v>159</v>
      </c>
      <c r="E689" s="130" t="s">
        <v>968</v>
      </c>
      <c r="F689" s="131" t="s">
        <v>969</v>
      </c>
      <c r="G689" s="132" t="s">
        <v>178</v>
      </c>
      <c r="H689" s="133">
        <v>6.16</v>
      </c>
      <c r="I689" s="134"/>
      <c r="J689" s="135">
        <f>ROUND(I689*H689,2)</f>
        <v>0</v>
      </c>
      <c r="K689" s="131" t="s">
        <v>163</v>
      </c>
      <c r="L689" s="33"/>
      <c r="M689" s="136" t="s">
        <v>19</v>
      </c>
      <c r="N689" s="137" t="s">
        <v>47</v>
      </c>
      <c r="P689" s="138">
        <f>O689*H689</f>
        <v>0</v>
      </c>
      <c r="Q689" s="138">
        <v>1.5E-3</v>
      </c>
      <c r="R689" s="138">
        <f>Q689*H689</f>
        <v>9.2399999999999999E-3</v>
      </c>
      <c r="S689" s="138">
        <v>0</v>
      </c>
      <c r="T689" s="138">
        <f>S689*H689</f>
        <v>0</v>
      </c>
      <c r="U689" s="329" t="s">
        <v>19</v>
      </c>
      <c r="V689" s="1" t="str">
        <f t="shared" si="9"/>
        <v/>
      </c>
      <c r="AR689" s="140" t="s">
        <v>262</v>
      </c>
      <c r="AT689" s="140" t="s">
        <v>159</v>
      </c>
      <c r="AU689" s="140" t="s">
        <v>88</v>
      </c>
      <c r="AY689" s="18" t="s">
        <v>156</v>
      </c>
      <c r="BE689" s="141">
        <f>IF(N689="základní",J689,0)</f>
        <v>0</v>
      </c>
      <c r="BF689" s="141">
        <f>IF(N689="snížená",J689,0)</f>
        <v>0</v>
      </c>
      <c r="BG689" s="141">
        <f>IF(N689="zákl. přenesená",J689,0)</f>
        <v>0</v>
      </c>
      <c r="BH689" s="141">
        <f>IF(N689="sníž. přenesená",J689,0)</f>
        <v>0</v>
      </c>
      <c r="BI689" s="141">
        <f>IF(N689="nulová",J689,0)</f>
        <v>0</v>
      </c>
      <c r="BJ689" s="18" t="s">
        <v>88</v>
      </c>
      <c r="BK689" s="141">
        <f>ROUND(I689*H689,2)</f>
        <v>0</v>
      </c>
      <c r="BL689" s="18" t="s">
        <v>262</v>
      </c>
      <c r="BM689" s="140" t="s">
        <v>970</v>
      </c>
    </row>
    <row r="690" spans="2:65" s="1" customFormat="1" ht="11.25" x14ac:dyDescent="0.2">
      <c r="B690" s="33"/>
      <c r="D690" s="142" t="s">
        <v>166</v>
      </c>
      <c r="F690" s="143" t="s">
        <v>971</v>
      </c>
      <c r="I690" s="144"/>
      <c r="L690" s="33"/>
      <c r="M690" s="145"/>
      <c r="U690" s="330"/>
      <c r="V690" s="1" t="str">
        <f t="shared" si="9"/>
        <v/>
      </c>
      <c r="AT690" s="18" t="s">
        <v>166</v>
      </c>
      <c r="AU690" s="18" t="s">
        <v>88</v>
      </c>
    </row>
    <row r="691" spans="2:65" s="14" customFormat="1" ht="11.25" x14ac:dyDescent="0.2">
      <c r="B691" s="159"/>
      <c r="D691" s="147" t="s">
        <v>168</v>
      </c>
      <c r="E691" s="160" t="s">
        <v>19</v>
      </c>
      <c r="F691" s="161" t="s">
        <v>331</v>
      </c>
      <c r="H691" s="160" t="s">
        <v>19</v>
      </c>
      <c r="I691" s="162"/>
      <c r="L691" s="159"/>
      <c r="M691" s="163"/>
      <c r="U691" s="333"/>
      <c r="V691" s="1" t="str">
        <f t="shared" si="9"/>
        <v/>
      </c>
      <c r="AT691" s="160" t="s">
        <v>168</v>
      </c>
      <c r="AU691" s="160" t="s">
        <v>88</v>
      </c>
      <c r="AV691" s="14" t="s">
        <v>82</v>
      </c>
      <c r="AW691" s="14" t="s">
        <v>36</v>
      </c>
      <c r="AX691" s="14" t="s">
        <v>75</v>
      </c>
      <c r="AY691" s="160" t="s">
        <v>156</v>
      </c>
    </row>
    <row r="692" spans="2:65" s="12" customFormat="1" ht="11.25" x14ac:dyDescent="0.2">
      <c r="B692" s="146"/>
      <c r="D692" s="147" t="s">
        <v>168</v>
      </c>
      <c r="E692" s="148" t="s">
        <v>19</v>
      </c>
      <c r="F692" s="149" t="s">
        <v>332</v>
      </c>
      <c r="H692" s="150">
        <v>1.1499999999999999</v>
      </c>
      <c r="I692" s="151"/>
      <c r="L692" s="146"/>
      <c r="M692" s="152"/>
      <c r="U692" s="331"/>
      <c r="V692" s="1" t="str">
        <f t="shared" si="9"/>
        <v/>
      </c>
      <c r="AT692" s="148" t="s">
        <v>168</v>
      </c>
      <c r="AU692" s="148" t="s">
        <v>88</v>
      </c>
      <c r="AV692" s="12" t="s">
        <v>88</v>
      </c>
      <c r="AW692" s="12" t="s">
        <v>36</v>
      </c>
      <c r="AX692" s="12" t="s">
        <v>75</v>
      </c>
      <c r="AY692" s="148" t="s">
        <v>156</v>
      </c>
    </row>
    <row r="693" spans="2:65" s="12" customFormat="1" ht="11.25" x14ac:dyDescent="0.2">
      <c r="B693" s="146"/>
      <c r="D693" s="147" t="s">
        <v>168</v>
      </c>
      <c r="E693" s="148" t="s">
        <v>19</v>
      </c>
      <c r="F693" s="149" t="s">
        <v>333</v>
      </c>
      <c r="H693" s="150">
        <v>3.15</v>
      </c>
      <c r="I693" s="151"/>
      <c r="L693" s="146"/>
      <c r="M693" s="152"/>
      <c r="U693" s="331"/>
      <c r="V693" s="1" t="str">
        <f t="shared" si="9"/>
        <v/>
      </c>
      <c r="AT693" s="148" t="s">
        <v>168</v>
      </c>
      <c r="AU693" s="148" t="s">
        <v>88</v>
      </c>
      <c r="AV693" s="12" t="s">
        <v>88</v>
      </c>
      <c r="AW693" s="12" t="s">
        <v>36</v>
      </c>
      <c r="AX693" s="12" t="s">
        <v>75</v>
      </c>
      <c r="AY693" s="148" t="s">
        <v>156</v>
      </c>
    </row>
    <row r="694" spans="2:65" s="12" customFormat="1" ht="11.25" x14ac:dyDescent="0.2">
      <c r="B694" s="146"/>
      <c r="D694" s="147" t="s">
        <v>168</v>
      </c>
      <c r="E694" s="148" t="s">
        <v>19</v>
      </c>
      <c r="F694" s="149" t="s">
        <v>972</v>
      </c>
      <c r="H694" s="150">
        <v>1.86</v>
      </c>
      <c r="I694" s="151"/>
      <c r="L694" s="146"/>
      <c r="M694" s="152"/>
      <c r="U694" s="331"/>
      <c r="V694" s="1" t="str">
        <f t="shared" si="9"/>
        <v/>
      </c>
      <c r="AT694" s="148" t="s">
        <v>168</v>
      </c>
      <c r="AU694" s="148" t="s">
        <v>88</v>
      </c>
      <c r="AV694" s="12" t="s">
        <v>88</v>
      </c>
      <c r="AW694" s="12" t="s">
        <v>36</v>
      </c>
      <c r="AX694" s="12" t="s">
        <v>75</v>
      </c>
      <c r="AY694" s="148" t="s">
        <v>156</v>
      </c>
    </row>
    <row r="695" spans="2:65" s="13" customFormat="1" ht="11.25" x14ac:dyDescent="0.2">
      <c r="B695" s="153"/>
      <c r="D695" s="147" t="s">
        <v>168</v>
      </c>
      <c r="E695" s="154" t="s">
        <v>19</v>
      </c>
      <c r="F695" s="155" t="s">
        <v>170</v>
      </c>
      <c r="H695" s="156">
        <v>6.16</v>
      </c>
      <c r="I695" s="157"/>
      <c r="L695" s="153"/>
      <c r="M695" s="158"/>
      <c r="U695" s="332"/>
      <c r="V695" s="1" t="str">
        <f t="shared" si="9"/>
        <v/>
      </c>
      <c r="AT695" s="154" t="s">
        <v>168</v>
      </c>
      <c r="AU695" s="154" t="s">
        <v>88</v>
      </c>
      <c r="AV695" s="13" t="s">
        <v>164</v>
      </c>
      <c r="AW695" s="13" t="s">
        <v>36</v>
      </c>
      <c r="AX695" s="13" t="s">
        <v>82</v>
      </c>
      <c r="AY695" s="154" t="s">
        <v>156</v>
      </c>
    </row>
    <row r="696" spans="2:65" s="1" customFormat="1" ht="16.5" customHeight="1" x14ac:dyDescent="0.2">
      <c r="B696" s="33"/>
      <c r="C696" s="129" t="s">
        <v>973</v>
      </c>
      <c r="D696" s="129" t="s">
        <v>159</v>
      </c>
      <c r="E696" s="130" t="s">
        <v>974</v>
      </c>
      <c r="F696" s="131" t="s">
        <v>975</v>
      </c>
      <c r="G696" s="132" t="s">
        <v>162</v>
      </c>
      <c r="H696" s="133">
        <v>13</v>
      </c>
      <c r="I696" s="134"/>
      <c r="J696" s="135">
        <f>ROUND(I696*H696,2)</f>
        <v>0</v>
      </c>
      <c r="K696" s="131" t="s">
        <v>163</v>
      </c>
      <c r="L696" s="33"/>
      <c r="M696" s="136" t="s">
        <v>19</v>
      </c>
      <c r="N696" s="137" t="s">
        <v>47</v>
      </c>
      <c r="P696" s="138">
        <f>O696*H696</f>
        <v>0</v>
      </c>
      <c r="Q696" s="138">
        <v>2.1000000000000001E-4</v>
      </c>
      <c r="R696" s="138">
        <f>Q696*H696</f>
        <v>2.7300000000000002E-3</v>
      </c>
      <c r="S696" s="138">
        <v>0</v>
      </c>
      <c r="T696" s="138">
        <f>S696*H696</f>
        <v>0</v>
      </c>
      <c r="U696" s="329" t="s">
        <v>19</v>
      </c>
      <c r="V696" s="1" t="str">
        <f t="shared" si="9"/>
        <v/>
      </c>
      <c r="AR696" s="140" t="s">
        <v>262</v>
      </c>
      <c r="AT696" s="140" t="s">
        <v>159</v>
      </c>
      <c r="AU696" s="140" t="s">
        <v>88</v>
      </c>
      <c r="AY696" s="18" t="s">
        <v>156</v>
      </c>
      <c r="BE696" s="141">
        <f>IF(N696="základní",J696,0)</f>
        <v>0</v>
      </c>
      <c r="BF696" s="141">
        <f>IF(N696="snížená",J696,0)</f>
        <v>0</v>
      </c>
      <c r="BG696" s="141">
        <f>IF(N696="zákl. přenesená",J696,0)</f>
        <v>0</v>
      </c>
      <c r="BH696" s="141">
        <f>IF(N696="sníž. přenesená",J696,0)</f>
        <v>0</v>
      </c>
      <c r="BI696" s="141">
        <f>IF(N696="nulová",J696,0)</f>
        <v>0</v>
      </c>
      <c r="BJ696" s="18" t="s">
        <v>88</v>
      </c>
      <c r="BK696" s="141">
        <f>ROUND(I696*H696,2)</f>
        <v>0</v>
      </c>
      <c r="BL696" s="18" t="s">
        <v>262</v>
      </c>
      <c r="BM696" s="140" t="s">
        <v>976</v>
      </c>
    </row>
    <row r="697" spans="2:65" s="1" customFormat="1" ht="11.25" x14ac:dyDescent="0.2">
      <c r="B697" s="33"/>
      <c r="D697" s="142" t="s">
        <v>166</v>
      </c>
      <c r="F697" s="143" t="s">
        <v>977</v>
      </c>
      <c r="I697" s="144"/>
      <c r="L697" s="33"/>
      <c r="M697" s="145"/>
      <c r="U697" s="330"/>
      <c r="V697" s="1" t="str">
        <f t="shared" si="9"/>
        <v/>
      </c>
      <c r="AT697" s="18" t="s">
        <v>166</v>
      </c>
      <c r="AU697" s="18" t="s">
        <v>88</v>
      </c>
    </row>
    <row r="698" spans="2:65" s="14" customFormat="1" ht="11.25" x14ac:dyDescent="0.2">
      <c r="B698" s="159"/>
      <c r="D698" s="147" t="s">
        <v>168</v>
      </c>
      <c r="E698" s="160" t="s">
        <v>19</v>
      </c>
      <c r="F698" s="161" t="s">
        <v>181</v>
      </c>
      <c r="H698" s="160" t="s">
        <v>19</v>
      </c>
      <c r="I698" s="162"/>
      <c r="L698" s="159"/>
      <c r="M698" s="163"/>
      <c r="U698" s="333"/>
      <c r="V698" s="1" t="str">
        <f t="shared" si="9"/>
        <v/>
      </c>
      <c r="AT698" s="160" t="s">
        <v>168</v>
      </c>
      <c r="AU698" s="160" t="s">
        <v>88</v>
      </c>
      <c r="AV698" s="14" t="s">
        <v>82</v>
      </c>
      <c r="AW698" s="14" t="s">
        <v>36</v>
      </c>
      <c r="AX698" s="14" t="s">
        <v>75</v>
      </c>
      <c r="AY698" s="160" t="s">
        <v>156</v>
      </c>
    </row>
    <row r="699" spans="2:65" s="12" customFormat="1" ht="11.25" x14ac:dyDescent="0.2">
      <c r="B699" s="146"/>
      <c r="D699" s="147" t="s">
        <v>168</v>
      </c>
      <c r="E699" s="148" t="s">
        <v>19</v>
      </c>
      <c r="F699" s="149" t="s">
        <v>978</v>
      </c>
      <c r="H699" s="150">
        <v>5</v>
      </c>
      <c r="I699" s="151"/>
      <c r="L699" s="146"/>
      <c r="M699" s="152"/>
      <c r="U699" s="331"/>
      <c r="V699" s="1" t="str">
        <f t="shared" si="9"/>
        <v/>
      </c>
      <c r="AT699" s="148" t="s">
        <v>168</v>
      </c>
      <c r="AU699" s="148" t="s">
        <v>88</v>
      </c>
      <c r="AV699" s="12" t="s">
        <v>88</v>
      </c>
      <c r="AW699" s="12" t="s">
        <v>36</v>
      </c>
      <c r="AX699" s="12" t="s">
        <v>75</v>
      </c>
      <c r="AY699" s="148" t="s">
        <v>156</v>
      </c>
    </row>
    <row r="700" spans="2:65" s="12" customFormat="1" ht="11.25" x14ac:dyDescent="0.2">
      <c r="B700" s="146"/>
      <c r="D700" s="147" t="s">
        <v>168</v>
      </c>
      <c r="E700" s="148" t="s">
        <v>19</v>
      </c>
      <c r="F700" s="149" t="s">
        <v>979</v>
      </c>
      <c r="H700" s="150">
        <v>8</v>
      </c>
      <c r="I700" s="151"/>
      <c r="L700" s="146"/>
      <c r="M700" s="152"/>
      <c r="U700" s="331"/>
      <c r="V700" s="1" t="str">
        <f t="shared" si="9"/>
        <v/>
      </c>
      <c r="AT700" s="148" t="s">
        <v>168</v>
      </c>
      <c r="AU700" s="148" t="s">
        <v>88</v>
      </c>
      <c r="AV700" s="12" t="s">
        <v>88</v>
      </c>
      <c r="AW700" s="12" t="s">
        <v>36</v>
      </c>
      <c r="AX700" s="12" t="s">
        <v>75</v>
      </c>
      <c r="AY700" s="148" t="s">
        <v>156</v>
      </c>
    </row>
    <row r="701" spans="2:65" s="13" customFormat="1" ht="11.25" x14ac:dyDescent="0.2">
      <c r="B701" s="153"/>
      <c r="D701" s="147" t="s">
        <v>168</v>
      </c>
      <c r="E701" s="154" t="s">
        <v>19</v>
      </c>
      <c r="F701" s="155" t="s">
        <v>170</v>
      </c>
      <c r="H701" s="156">
        <v>13</v>
      </c>
      <c r="I701" s="157"/>
      <c r="L701" s="153"/>
      <c r="M701" s="158"/>
      <c r="U701" s="332"/>
      <c r="V701" s="1" t="str">
        <f t="shared" si="9"/>
        <v/>
      </c>
      <c r="AT701" s="154" t="s">
        <v>168</v>
      </c>
      <c r="AU701" s="154" t="s">
        <v>88</v>
      </c>
      <c r="AV701" s="13" t="s">
        <v>164</v>
      </c>
      <c r="AW701" s="13" t="s">
        <v>36</v>
      </c>
      <c r="AX701" s="13" t="s">
        <v>82</v>
      </c>
      <c r="AY701" s="154" t="s">
        <v>156</v>
      </c>
    </row>
    <row r="702" spans="2:65" s="1" customFormat="1" ht="16.5" customHeight="1" x14ac:dyDescent="0.2">
      <c r="B702" s="33"/>
      <c r="C702" s="129" t="s">
        <v>980</v>
      </c>
      <c r="D702" s="129" t="s">
        <v>159</v>
      </c>
      <c r="E702" s="130" t="s">
        <v>981</v>
      </c>
      <c r="F702" s="131" t="s">
        <v>982</v>
      </c>
      <c r="G702" s="132" t="s">
        <v>162</v>
      </c>
      <c r="H702" s="133">
        <v>4</v>
      </c>
      <c r="I702" s="134"/>
      <c r="J702" s="135">
        <f>ROUND(I702*H702,2)</f>
        <v>0</v>
      </c>
      <c r="K702" s="131" t="s">
        <v>163</v>
      </c>
      <c r="L702" s="33"/>
      <c r="M702" s="136" t="s">
        <v>19</v>
      </c>
      <c r="N702" s="137" t="s">
        <v>47</v>
      </c>
      <c r="P702" s="138">
        <f>O702*H702</f>
        <v>0</v>
      </c>
      <c r="Q702" s="138">
        <v>2.0000000000000001E-4</v>
      </c>
      <c r="R702" s="138">
        <f>Q702*H702</f>
        <v>8.0000000000000004E-4</v>
      </c>
      <c r="S702" s="138">
        <v>0</v>
      </c>
      <c r="T702" s="138">
        <f>S702*H702</f>
        <v>0</v>
      </c>
      <c r="U702" s="329" t="s">
        <v>19</v>
      </c>
      <c r="V702" s="1" t="str">
        <f t="shared" si="9"/>
        <v/>
      </c>
      <c r="AR702" s="140" t="s">
        <v>262</v>
      </c>
      <c r="AT702" s="140" t="s">
        <v>159</v>
      </c>
      <c r="AU702" s="140" t="s">
        <v>88</v>
      </c>
      <c r="AY702" s="18" t="s">
        <v>156</v>
      </c>
      <c r="BE702" s="141">
        <f>IF(N702="základní",J702,0)</f>
        <v>0</v>
      </c>
      <c r="BF702" s="141">
        <f>IF(N702="snížená",J702,0)</f>
        <v>0</v>
      </c>
      <c r="BG702" s="141">
        <f>IF(N702="zákl. přenesená",J702,0)</f>
        <v>0</v>
      </c>
      <c r="BH702" s="141">
        <f>IF(N702="sníž. přenesená",J702,0)</f>
        <v>0</v>
      </c>
      <c r="BI702" s="141">
        <f>IF(N702="nulová",J702,0)</f>
        <v>0</v>
      </c>
      <c r="BJ702" s="18" t="s">
        <v>88</v>
      </c>
      <c r="BK702" s="141">
        <f>ROUND(I702*H702,2)</f>
        <v>0</v>
      </c>
      <c r="BL702" s="18" t="s">
        <v>262</v>
      </c>
      <c r="BM702" s="140" t="s">
        <v>983</v>
      </c>
    </row>
    <row r="703" spans="2:65" s="1" customFormat="1" ht="11.25" x14ac:dyDescent="0.2">
      <c r="B703" s="33"/>
      <c r="D703" s="142" t="s">
        <v>166</v>
      </c>
      <c r="F703" s="143" t="s">
        <v>984</v>
      </c>
      <c r="I703" s="144"/>
      <c r="L703" s="33"/>
      <c r="M703" s="145"/>
      <c r="U703" s="330"/>
      <c r="V703" s="1" t="str">
        <f t="shared" si="9"/>
        <v/>
      </c>
      <c r="AT703" s="18" t="s">
        <v>166</v>
      </c>
      <c r="AU703" s="18" t="s">
        <v>88</v>
      </c>
    </row>
    <row r="704" spans="2:65" s="14" customFormat="1" ht="11.25" x14ac:dyDescent="0.2">
      <c r="B704" s="159"/>
      <c r="D704" s="147" t="s">
        <v>168</v>
      </c>
      <c r="E704" s="160" t="s">
        <v>19</v>
      </c>
      <c r="F704" s="161" t="s">
        <v>181</v>
      </c>
      <c r="H704" s="160" t="s">
        <v>19</v>
      </c>
      <c r="I704" s="162"/>
      <c r="L704" s="159"/>
      <c r="M704" s="163"/>
      <c r="U704" s="333"/>
      <c r="V704" s="1" t="str">
        <f t="shared" si="9"/>
        <v/>
      </c>
      <c r="AT704" s="160" t="s">
        <v>168</v>
      </c>
      <c r="AU704" s="160" t="s">
        <v>88</v>
      </c>
      <c r="AV704" s="14" t="s">
        <v>82</v>
      </c>
      <c r="AW704" s="14" t="s">
        <v>36</v>
      </c>
      <c r="AX704" s="14" t="s">
        <v>75</v>
      </c>
      <c r="AY704" s="160" t="s">
        <v>156</v>
      </c>
    </row>
    <row r="705" spans="2:65" s="12" customFormat="1" ht="11.25" x14ac:dyDescent="0.2">
      <c r="B705" s="146"/>
      <c r="D705" s="147" t="s">
        <v>168</v>
      </c>
      <c r="E705" s="148" t="s">
        <v>19</v>
      </c>
      <c r="F705" s="149" t="s">
        <v>985</v>
      </c>
      <c r="H705" s="150">
        <v>1</v>
      </c>
      <c r="I705" s="151"/>
      <c r="L705" s="146"/>
      <c r="M705" s="152"/>
      <c r="U705" s="331"/>
      <c r="V705" s="1" t="str">
        <f t="shared" si="9"/>
        <v/>
      </c>
      <c r="AT705" s="148" t="s">
        <v>168</v>
      </c>
      <c r="AU705" s="148" t="s">
        <v>88</v>
      </c>
      <c r="AV705" s="12" t="s">
        <v>88</v>
      </c>
      <c r="AW705" s="12" t="s">
        <v>36</v>
      </c>
      <c r="AX705" s="12" t="s">
        <v>75</v>
      </c>
      <c r="AY705" s="148" t="s">
        <v>156</v>
      </c>
    </row>
    <row r="706" spans="2:65" s="12" customFormat="1" ht="11.25" x14ac:dyDescent="0.2">
      <c r="B706" s="146"/>
      <c r="D706" s="147" t="s">
        <v>168</v>
      </c>
      <c r="E706" s="148" t="s">
        <v>19</v>
      </c>
      <c r="F706" s="149" t="s">
        <v>986</v>
      </c>
      <c r="H706" s="150">
        <v>3</v>
      </c>
      <c r="I706" s="151"/>
      <c r="L706" s="146"/>
      <c r="M706" s="152"/>
      <c r="U706" s="331"/>
      <c r="V706" s="1" t="str">
        <f t="shared" si="9"/>
        <v/>
      </c>
      <c r="AT706" s="148" t="s">
        <v>168</v>
      </c>
      <c r="AU706" s="148" t="s">
        <v>88</v>
      </c>
      <c r="AV706" s="12" t="s">
        <v>88</v>
      </c>
      <c r="AW706" s="12" t="s">
        <v>36</v>
      </c>
      <c r="AX706" s="12" t="s">
        <v>75</v>
      </c>
      <c r="AY706" s="148" t="s">
        <v>156</v>
      </c>
    </row>
    <row r="707" spans="2:65" s="13" customFormat="1" ht="11.25" x14ac:dyDescent="0.2">
      <c r="B707" s="153"/>
      <c r="D707" s="147" t="s">
        <v>168</v>
      </c>
      <c r="E707" s="154" t="s">
        <v>19</v>
      </c>
      <c r="F707" s="155" t="s">
        <v>170</v>
      </c>
      <c r="H707" s="156">
        <v>4</v>
      </c>
      <c r="I707" s="157"/>
      <c r="L707" s="153"/>
      <c r="M707" s="158"/>
      <c r="U707" s="332"/>
      <c r="V707" s="1" t="str">
        <f t="shared" si="9"/>
        <v/>
      </c>
      <c r="AT707" s="154" t="s">
        <v>168</v>
      </c>
      <c r="AU707" s="154" t="s">
        <v>88</v>
      </c>
      <c r="AV707" s="13" t="s">
        <v>164</v>
      </c>
      <c r="AW707" s="13" t="s">
        <v>36</v>
      </c>
      <c r="AX707" s="13" t="s">
        <v>82</v>
      </c>
      <c r="AY707" s="154" t="s">
        <v>156</v>
      </c>
    </row>
    <row r="708" spans="2:65" s="1" customFormat="1" ht="16.5" customHeight="1" x14ac:dyDescent="0.2">
      <c r="B708" s="33"/>
      <c r="C708" s="129" t="s">
        <v>987</v>
      </c>
      <c r="D708" s="129" t="s">
        <v>159</v>
      </c>
      <c r="E708" s="130" t="s">
        <v>988</v>
      </c>
      <c r="F708" s="131" t="s">
        <v>989</v>
      </c>
      <c r="G708" s="132" t="s">
        <v>215</v>
      </c>
      <c r="H708" s="133">
        <v>11.1</v>
      </c>
      <c r="I708" s="134"/>
      <c r="J708" s="135">
        <f>ROUND(I708*H708,2)</f>
        <v>0</v>
      </c>
      <c r="K708" s="131" t="s">
        <v>163</v>
      </c>
      <c r="L708" s="33"/>
      <c r="M708" s="136" t="s">
        <v>19</v>
      </c>
      <c r="N708" s="137" t="s">
        <v>47</v>
      </c>
      <c r="P708" s="138">
        <f>O708*H708</f>
        <v>0</v>
      </c>
      <c r="Q708" s="138">
        <v>1.42E-3</v>
      </c>
      <c r="R708" s="138">
        <f>Q708*H708</f>
        <v>1.5761999999999998E-2</v>
      </c>
      <c r="S708" s="138">
        <v>0</v>
      </c>
      <c r="T708" s="138">
        <f>S708*H708</f>
        <v>0</v>
      </c>
      <c r="U708" s="329" t="s">
        <v>19</v>
      </c>
      <c r="V708" s="1" t="str">
        <f t="shared" si="9"/>
        <v/>
      </c>
      <c r="AR708" s="140" t="s">
        <v>262</v>
      </c>
      <c r="AT708" s="140" t="s">
        <v>159</v>
      </c>
      <c r="AU708" s="140" t="s">
        <v>88</v>
      </c>
      <c r="AY708" s="18" t="s">
        <v>156</v>
      </c>
      <c r="BE708" s="141">
        <f>IF(N708="základní",J708,0)</f>
        <v>0</v>
      </c>
      <c r="BF708" s="141">
        <f>IF(N708="snížená",J708,0)</f>
        <v>0</v>
      </c>
      <c r="BG708" s="141">
        <f>IF(N708="zákl. přenesená",J708,0)</f>
        <v>0</v>
      </c>
      <c r="BH708" s="141">
        <f>IF(N708="sníž. přenesená",J708,0)</f>
        <v>0</v>
      </c>
      <c r="BI708" s="141">
        <f>IF(N708="nulová",J708,0)</f>
        <v>0</v>
      </c>
      <c r="BJ708" s="18" t="s">
        <v>88</v>
      </c>
      <c r="BK708" s="141">
        <f>ROUND(I708*H708,2)</f>
        <v>0</v>
      </c>
      <c r="BL708" s="18" t="s">
        <v>262</v>
      </c>
      <c r="BM708" s="140" t="s">
        <v>990</v>
      </c>
    </row>
    <row r="709" spans="2:65" s="1" customFormat="1" ht="11.25" x14ac:dyDescent="0.2">
      <c r="B709" s="33"/>
      <c r="D709" s="142" t="s">
        <v>166</v>
      </c>
      <c r="F709" s="143" t="s">
        <v>991</v>
      </c>
      <c r="I709" s="144"/>
      <c r="L709" s="33"/>
      <c r="M709" s="145"/>
      <c r="U709" s="330"/>
      <c r="V709" s="1" t="str">
        <f t="shared" si="9"/>
        <v/>
      </c>
      <c r="AT709" s="18" t="s">
        <v>166</v>
      </c>
      <c r="AU709" s="18" t="s">
        <v>88</v>
      </c>
    </row>
    <row r="710" spans="2:65" s="14" customFormat="1" ht="11.25" x14ac:dyDescent="0.2">
      <c r="B710" s="159"/>
      <c r="D710" s="147" t="s">
        <v>168</v>
      </c>
      <c r="E710" s="160" t="s">
        <v>19</v>
      </c>
      <c r="F710" s="161" t="s">
        <v>181</v>
      </c>
      <c r="H710" s="160" t="s">
        <v>19</v>
      </c>
      <c r="I710" s="162"/>
      <c r="L710" s="159"/>
      <c r="M710" s="163"/>
      <c r="U710" s="333"/>
      <c r="V710" s="1" t="str">
        <f t="shared" si="9"/>
        <v/>
      </c>
      <c r="AT710" s="160" t="s">
        <v>168</v>
      </c>
      <c r="AU710" s="160" t="s">
        <v>88</v>
      </c>
      <c r="AV710" s="14" t="s">
        <v>82</v>
      </c>
      <c r="AW710" s="14" t="s">
        <v>36</v>
      </c>
      <c r="AX710" s="14" t="s">
        <v>75</v>
      </c>
      <c r="AY710" s="160" t="s">
        <v>156</v>
      </c>
    </row>
    <row r="711" spans="2:65" s="12" customFormat="1" ht="11.25" x14ac:dyDescent="0.2">
      <c r="B711" s="146"/>
      <c r="D711" s="147" t="s">
        <v>168</v>
      </c>
      <c r="E711" s="148" t="s">
        <v>19</v>
      </c>
      <c r="F711" s="149" t="s">
        <v>992</v>
      </c>
      <c r="H711" s="150">
        <v>3.9</v>
      </c>
      <c r="I711" s="151"/>
      <c r="L711" s="146"/>
      <c r="M711" s="152"/>
      <c r="U711" s="331"/>
      <c r="V711" s="1" t="str">
        <f t="shared" si="9"/>
        <v/>
      </c>
      <c r="AT711" s="148" t="s">
        <v>168</v>
      </c>
      <c r="AU711" s="148" t="s">
        <v>88</v>
      </c>
      <c r="AV711" s="12" t="s">
        <v>88</v>
      </c>
      <c r="AW711" s="12" t="s">
        <v>36</v>
      </c>
      <c r="AX711" s="12" t="s">
        <v>75</v>
      </c>
      <c r="AY711" s="148" t="s">
        <v>156</v>
      </c>
    </row>
    <row r="712" spans="2:65" s="12" customFormat="1" ht="11.25" x14ac:dyDescent="0.2">
      <c r="B712" s="146"/>
      <c r="D712" s="147" t="s">
        <v>168</v>
      </c>
      <c r="E712" s="148" t="s">
        <v>19</v>
      </c>
      <c r="F712" s="149" t="s">
        <v>993</v>
      </c>
      <c r="H712" s="150">
        <v>7.2</v>
      </c>
      <c r="I712" s="151"/>
      <c r="L712" s="146"/>
      <c r="M712" s="152"/>
      <c r="U712" s="331"/>
      <c r="V712" s="1" t="str">
        <f t="shared" si="9"/>
        <v/>
      </c>
      <c r="AT712" s="148" t="s">
        <v>168</v>
      </c>
      <c r="AU712" s="148" t="s">
        <v>88</v>
      </c>
      <c r="AV712" s="12" t="s">
        <v>88</v>
      </c>
      <c r="AW712" s="12" t="s">
        <v>36</v>
      </c>
      <c r="AX712" s="12" t="s">
        <v>75</v>
      </c>
      <c r="AY712" s="148" t="s">
        <v>156</v>
      </c>
    </row>
    <row r="713" spans="2:65" s="13" customFormat="1" ht="11.25" x14ac:dyDescent="0.2">
      <c r="B713" s="153"/>
      <c r="D713" s="147" t="s">
        <v>168</v>
      </c>
      <c r="E713" s="154" t="s">
        <v>19</v>
      </c>
      <c r="F713" s="155" t="s">
        <v>170</v>
      </c>
      <c r="H713" s="156">
        <v>11.1</v>
      </c>
      <c r="I713" s="157"/>
      <c r="L713" s="153"/>
      <c r="M713" s="158"/>
      <c r="U713" s="332"/>
      <c r="V713" s="1" t="str">
        <f t="shared" si="9"/>
        <v/>
      </c>
      <c r="AT713" s="154" t="s">
        <v>168</v>
      </c>
      <c r="AU713" s="154" t="s">
        <v>88</v>
      </c>
      <c r="AV713" s="13" t="s">
        <v>164</v>
      </c>
      <c r="AW713" s="13" t="s">
        <v>36</v>
      </c>
      <c r="AX713" s="13" t="s">
        <v>82</v>
      </c>
      <c r="AY713" s="154" t="s">
        <v>156</v>
      </c>
    </row>
    <row r="714" spans="2:65" s="1" customFormat="1" ht="24.2" customHeight="1" x14ac:dyDescent="0.2">
      <c r="B714" s="33"/>
      <c r="C714" s="129" t="s">
        <v>994</v>
      </c>
      <c r="D714" s="129" t="s">
        <v>159</v>
      </c>
      <c r="E714" s="130" t="s">
        <v>995</v>
      </c>
      <c r="F714" s="131" t="s">
        <v>996</v>
      </c>
      <c r="G714" s="132" t="s">
        <v>178</v>
      </c>
      <c r="H714" s="133">
        <v>2.2999999999999998</v>
      </c>
      <c r="I714" s="134"/>
      <c r="J714" s="135">
        <f>ROUND(I714*H714,2)</f>
        <v>0</v>
      </c>
      <c r="K714" s="131" t="s">
        <v>163</v>
      </c>
      <c r="L714" s="33"/>
      <c r="M714" s="136" t="s">
        <v>19</v>
      </c>
      <c r="N714" s="137" t="s">
        <v>47</v>
      </c>
      <c r="P714" s="138">
        <f>O714*H714</f>
        <v>0</v>
      </c>
      <c r="Q714" s="138">
        <v>0</v>
      </c>
      <c r="R714" s="138">
        <f>Q714*H714</f>
        <v>0</v>
      </c>
      <c r="S714" s="138">
        <v>0</v>
      </c>
      <c r="T714" s="138">
        <f>S714*H714</f>
        <v>0</v>
      </c>
      <c r="U714" s="329" t="s">
        <v>19</v>
      </c>
      <c r="V714" s="1" t="str">
        <f t="shared" si="9"/>
        <v/>
      </c>
      <c r="AR714" s="140" t="s">
        <v>262</v>
      </c>
      <c r="AT714" s="140" t="s">
        <v>159</v>
      </c>
      <c r="AU714" s="140" t="s">
        <v>88</v>
      </c>
      <c r="AY714" s="18" t="s">
        <v>156</v>
      </c>
      <c r="BE714" s="141">
        <f>IF(N714="základní",J714,0)</f>
        <v>0</v>
      </c>
      <c r="BF714" s="141">
        <f>IF(N714="snížená",J714,0)</f>
        <v>0</v>
      </c>
      <c r="BG714" s="141">
        <f>IF(N714="zákl. přenesená",J714,0)</f>
        <v>0</v>
      </c>
      <c r="BH714" s="141">
        <f>IF(N714="sníž. přenesená",J714,0)</f>
        <v>0</v>
      </c>
      <c r="BI714" s="141">
        <f>IF(N714="nulová",J714,0)</f>
        <v>0</v>
      </c>
      <c r="BJ714" s="18" t="s">
        <v>88</v>
      </c>
      <c r="BK714" s="141">
        <f>ROUND(I714*H714,2)</f>
        <v>0</v>
      </c>
      <c r="BL714" s="18" t="s">
        <v>262</v>
      </c>
      <c r="BM714" s="140" t="s">
        <v>997</v>
      </c>
    </row>
    <row r="715" spans="2:65" s="1" customFormat="1" ht="11.25" x14ac:dyDescent="0.2">
      <c r="B715" s="33"/>
      <c r="D715" s="142" t="s">
        <v>166</v>
      </c>
      <c r="F715" s="143" t="s">
        <v>998</v>
      </c>
      <c r="I715" s="144"/>
      <c r="L715" s="33"/>
      <c r="M715" s="145"/>
      <c r="U715" s="330"/>
      <c r="V715" s="1" t="str">
        <f t="shared" si="9"/>
        <v/>
      </c>
      <c r="AT715" s="18" t="s">
        <v>166</v>
      </c>
      <c r="AU715" s="18" t="s">
        <v>88</v>
      </c>
    </row>
    <row r="716" spans="2:65" s="14" customFormat="1" ht="11.25" x14ac:dyDescent="0.2">
      <c r="B716" s="159"/>
      <c r="D716" s="147" t="s">
        <v>168</v>
      </c>
      <c r="E716" s="160" t="s">
        <v>19</v>
      </c>
      <c r="F716" s="161" t="s">
        <v>370</v>
      </c>
      <c r="H716" s="160" t="s">
        <v>19</v>
      </c>
      <c r="I716" s="162"/>
      <c r="L716" s="159"/>
      <c r="M716" s="163"/>
      <c r="U716" s="333"/>
      <c r="V716" s="1" t="str">
        <f t="shared" si="9"/>
        <v/>
      </c>
      <c r="AT716" s="160" t="s">
        <v>168</v>
      </c>
      <c r="AU716" s="160" t="s">
        <v>88</v>
      </c>
      <c r="AV716" s="14" t="s">
        <v>82</v>
      </c>
      <c r="AW716" s="14" t="s">
        <v>36</v>
      </c>
      <c r="AX716" s="14" t="s">
        <v>75</v>
      </c>
      <c r="AY716" s="160" t="s">
        <v>156</v>
      </c>
    </row>
    <row r="717" spans="2:65" s="12" customFormat="1" ht="11.25" x14ac:dyDescent="0.2">
      <c r="B717" s="146"/>
      <c r="D717" s="147" t="s">
        <v>168</v>
      </c>
      <c r="E717" s="148" t="s">
        <v>19</v>
      </c>
      <c r="F717" s="149" t="s">
        <v>371</v>
      </c>
      <c r="H717" s="150">
        <v>2.2999999999999998</v>
      </c>
      <c r="I717" s="151"/>
      <c r="L717" s="146"/>
      <c r="M717" s="152"/>
      <c r="U717" s="331"/>
      <c r="V717" s="1" t="str">
        <f t="shared" si="9"/>
        <v/>
      </c>
      <c r="AT717" s="148" t="s">
        <v>168</v>
      </c>
      <c r="AU717" s="148" t="s">
        <v>88</v>
      </c>
      <c r="AV717" s="12" t="s">
        <v>88</v>
      </c>
      <c r="AW717" s="12" t="s">
        <v>36</v>
      </c>
      <c r="AX717" s="12" t="s">
        <v>75</v>
      </c>
      <c r="AY717" s="148" t="s">
        <v>156</v>
      </c>
    </row>
    <row r="718" spans="2:65" s="13" customFormat="1" ht="11.25" x14ac:dyDescent="0.2">
      <c r="B718" s="153"/>
      <c r="D718" s="147" t="s">
        <v>168</v>
      </c>
      <c r="E718" s="154" t="s">
        <v>19</v>
      </c>
      <c r="F718" s="155" t="s">
        <v>170</v>
      </c>
      <c r="H718" s="156">
        <v>2.2999999999999998</v>
      </c>
      <c r="I718" s="157"/>
      <c r="L718" s="153"/>
      <c r="M718" s="158"/>
      <c r="U718" s="332"/>
      <c r="V718" s="1" t="str">
        <f t="shared" si="9"/>
        <v/>
      </c>
      <c r="AT718" s="154" t="s">
        <v>168</v>
      </c>
      <c r="AU718" s="154" t="s">
        <v>88</v>
      </c>
      <c r="AV718" s="13" t="s">
        <v>164</v>
      </c>
      <c r="AW718" s="13" t="s">
        <v>36</v>
      </c>
      <c r="AX718" s="13" t="s">
        <v>82</v>
      </c>
      <c r="AY718" s="154" t="s">
        <v>156</v>
      </c>
    </row>
    <row r="719" spans="2:65" s="1" customFormat="1" ht="24.2" customHeight="1" x14ac:dyDescent="0.2">
      <c r="B719" s="33"/>
      <c r="C719" s="129" t="s">
        <v>999</v>
      </c>
      <c r="D719" s="129" t="s">
        <v>159</v>
      </c>
      <c r="E719" s="130" t="s">
        <v>1000</v>
      </c>
      <c r="F719" s="131" t="s">
        <v>1001</v>
      </c>
      <c r="G719" s="132" t="s">
        <v>178</v>
      </c>
      <c r="H719" s="133">
        <v>2.2999999999999998</v>
      </c>
      <c r="I719" s="134"/>
      <c r="J719" s="135">
        <f>ROUND(I719*H719,2)</f>
        <v>0</v>
      </c>
      <c r="K719" s="131" t="s">
        <v>19</v>
      </c>
      <c r="L719" s="33"/>
      <c r="M719" s="136" t="s">
        <v>19</v>
      </c>
      <c r="N719" s="137" t="s">
        <v>47</v>
      </c>
      <c r="P719" s="138">
        <f>O719*H719</f>
        <v>0</v>
      </c>
      <c r="Q719" s="138">
        <v>6.0000000000000001E-3</v>
      </c>
      <c r="R719" s="138">
        <f>Q719*H719</f>
        <v>1.38E-2</v>
      </c>
      <c r="S719" s="138">
        <v>0</v>
      </c>
      <c r="T719" s="138">
        <f>S719*H719</f>
        <v>0</v>
      </c>
      <c r="U719" s="329" t="s">
        <v>19</v>
      </c>
      <c r="V719" s="1" t="str">
        <f t="shared" si="9"/>
        <v/>
      </c>
      <c r="AR719" s="140" t="s">
        <v>262</v>
      </c>
      <c r="AT719" s="140" t="s">
        <v>159</v>
      </c>
      <c r="AU719" s="140" t="s">
        <v>88</v>
      </c>
      <c r="AY719" s="18" t="s">
        <v>156</v>
      </c>
      <c r="BE719" s="141">
        <f>IF(N719="základní",J719,0)</f>
        <v>0</v>
      </c>
      <c r="BF719" s="141">
        <f>IF(N719="snížená",J719,0)</f>
        <v>0</v>
      </c>
      <c r="BG719" s="141">
        <f>IF(N719="zákl. přenesená",J719,0)</f>
        <v>0</v>
      </c>
      <c r="BH719" s="141">
        <f>IF(N719="sníž. přenesená",J719,0)</f>
        <v>0</v>
      </c>
      <c r="BI719" s="141">
        <f>IF(N719="nulová",J719,0)</f>
        <v>0</v>
      </c>
      <c r="BJ719" s="18" t="s">
        <v>88</v>
      </c>
      <c r="BK719" s="141">
        <f>ROUND(I719*H719,2)</f>
        <v>0</v>
      </c>
      <c r="BL719" s="18" t="s">
        <v>262</v>
      </c>
      <c r="BM719" s="140" t="s">
        <v>1002</v>
      </c>
    </row>
    <row r="720" spans="2:65" s="14" customFormat="1" ht="11.25" x14ac:dyDescent="0.2">
      <c r="B720" s="159"/>
      <c r="D720" s="147" t="s">
        <v>168</v>
      </c>
      <c r="E720" s="160" t="s">
        <v>19</v>
      </c>
      <c r="F720" s="161" t="s">
        <v>370</v>
      </c>
      <c r="H720" s="160" t="s">
        <v>19</v>
      </c>
      <c r="I720" s="162"/>
      <c r="L720" s="159"/>
      <c r="M720" s="163"/>
      <c r="U720" s="333"/>
      <c r="V720" s="1" t="str">
        <f t="shared" si="9"/>
        <v/>
      </c>
      <c r="AT720" s="160" t="s">
        <v>168</v>
      </c>
      <c r="AU720" s="160" t="s">
        <v>88</v>
      </c>
      <c r="AV720" s="14" t="s">
        <v>82</v>
      </c>
      <c r="AW720" s="14" t="s">
        <v>36</v>
      </c>
      <c r="AX720" s="14" t="s">
        <v>75</v>
      </c>
      <c r="AY720" s="160" t="s">
        <v>156</v>
      </c>
    </row>
    <row r="721" spans="2:65" s="12" customFormat="1" ht="11.25" x14ac:dyDescent="0.2">
      <c r="B721" s="146"/>
      <c r="D721" s="147" t="s">
        <v>168</v>
      </c>
      <c r="E721" s="148" t="s">
        <v>19</v>
      </c>
      <c r="F721" s="149" t="s">
        <v>371</v>
      </c>
      <c r="H721" s="150">
        <v>2.2999999999999998</v>
      </c>
      <c r="I721" s="151"/>
      <c r="L721" s="146"/>
      <c r="M721" s="152"/>
      <c r="U721" s="331"/>
      <c r="V721" s="1" t="str">
        <f t="shared" si="9"/>
        <v/>
      </c>
      <c r="AT721" s="148" t="s">
        <v>168</v>
      </c>
      <c r="AU721" s="148" t="s">
        <v>88</v>
      </c>
      <c r="AV721" s="12" t="s">
        <v>88</v>
      </c>
      <c r="AW721" s="12" t="s">
        <v>36</v>
      </c>
      <c r="AX721" s="12" t="s">
        <v>75</v>
      </c>
      <c r="AY721" s="148" t="s">
        <v>156</v>
      </c>
    </row>
    <row r="722" spans="2:65" s="13" customFormat="1" ht="11.25" x14ac:dyDescent="0.2">
      <c r="B722" s="153"/>
      <c r="D722" s="147" t="s">
        <v>168</v>
      </c>
      <c r="E722" s="154" t="s">
        <v>19</v>
      </c>
      <c r="F722" s="155" t="s">
        <v>170</v>
      </c>
      <c r="H722" s="156">
        <v>2.2999999999999998</v>
      </c>
      <c r="I722" s="157"/>
      <c r="L722" s="153"/>
      <c r="M722" s="158"/>
      <c r="U722" s="332"/>
      <c r="V722" s="1" t="str">
        <f t="shared" si="9"/>
        <v/>
      </c>
      <c r="AT722" s="154" t="s">
        <v>168</v>
      </c>
      <c r="AU722" s="154" t="s">
        <v>88</v>
      </c>
      <c r="AV722" s="13" t="s">
        <v>164</v>
      </c>
      <c r="AW722" s="13" t="s">
        <v>36</v>
      </c>
      <c r="AX722" s="13" t="s">
        <v>82</v>
      </c>
      <c r="AY722" s="154" t="s">
        <v>156</v>
      </c>
    </row>
    <row r="723" spans="2:65" s="1" customFormat="1" ht="16.5" customHeight="1" x14ac:dyDescent="0.2">
      <c r="B723" s="33"/>
      <c r="C723" s="171" t="s">
        <v>1003</v>
      </c>
      <c r="D723" s="171" t="s">
        <v>580</v>
      </c>
      <c r="E723" s="172" t="s">
        <v>1004</v>
      </c>
      <c r="F723" s="173" t="s">
        <v>1005</v>
      </c>
      <c r="G723" s="174" t="s">
        <v>178</v>
      </c>
      <c r="H723" s="175">
        <v>2.5299999999999998</v>
      </c>
      <c r="I723" s="176"/>
      <c r="J723" s="177">
        <f>ROUND(I723*H723,2)</f>
        <v>0</v>
      </c>
      <c r="K723" s="173" t="s">
        <v>19</v>
      </c>
      <c r="L723" s="178"/>
      <c r="M723" s="179" t="s">
        <v>19</v>
      </c>
      <c r="N723" s="180" t="s">
        <v>47</v>
      </c>
      <c r="P723" s="138">
        <f>O723*H723</f>
        <v>0</v>
      </c>
      <c r="Q723" s="138">
        <v>2.1999999999999999E-2</v>
      </c>
      <c r="R723" s="138">
        <f>Q723*H723</f>
        <v>5.5659999999999994E-2</v>
      </c>
      <c r="S723" s="138">
        <v>0</v>
      </c>
      <c r="T723" s="138">
        <f>S723*H723</f>
        <v>0</v>
      </c>
      <c r="U723" s="329" t="s">
        <v>19</v>
      </c>
      <c r="V723" s="1" t="str">
        <f t="shared" si="9"/>
        <v/>
      </c>
      <c r="AR723" s="140" t="s">
        <v>386</v>
      </c>
      <c r="AT723" s="140" t="s">
        <v>580</v>
      </c>
      <c r="AU723" s="140" t="s">
        <v>88</v>
      </c>
      <c r="AY723" s="18" t="s">
        <v>156</v>
      </c>
      <c r="BE723" s="141">
        <f>IF(N723="základní",J723,0)</f>
        <v>0</v>
      </c>
      <c r="BF723" s="141">
        <f>IF(N723="snížená",J723,0)</f>
        <v>0</v>
      </c>
      <c r="BG723" s="141">
        <f>IF(N723="zákl. přenesená",J723,0)</f>
        <v>0</v>
      </c>
      <c r="BH723" s="141">
        <f>IF(N723="sníž. přenesená",J723,0)</f>
        <v>0</v>
      </c>
      <c r="BI723" s="141">
        <f>IF(N723="nulová",J723,0)</f>
        <v>0</v>
      </c>
      <c r="BJ723" s="18" t="s">
        <v>88</v>
      </c>
      <c r="BK723" s="141">
        <f>ROUND(I723*H723,2)</f>
        <v>0</v>
      </c>
      <c r="BL723" s="18" t="s">
        <v>262</v>
      </c>
      <c r="BM723" s="140" t="s">
        <v>1006</v>
      </c>
    </row>
    <row r="724" spans="2:65" s="12" customFormat="1" ht="11.25" x14ac:dyDescent="0.2">
      <c r="B724" s="146"/>
      <c r="D724" s="147" t="s">
        <v>168</v>
      </c>
      <c r="F724" s="149" t="s">
        <v>1007</v>
      </c>
      <c r="H724" s="150">
        <v>2.5299999999999998</v>
      </c>
      <c r="I724" s="151"/>
      <c r="L724" s="146"/>
      <c r="M724" s="152"/>
      <c r="U724" s="331"/>
      <c r="V724" s="1" t="str">
        <f t="shared" si="9"/>
        <v/>
      </c>
      <c r="AT724" s="148" t="s">
        <v>168</v>
      </c>
      <c r="AU724" s="148" t="s">
        <v>88</v>
      </c>
      <c r="AV724" s="12" t="s">
        <v>88</v>
      </c>
      <c r="AW724" s="12" t="s">
        <v>4</v>
      </c>
      <c r="AX724" s="12" t="s">
        <v>82</v>
      </c>
      <c r="AY724" s="148" t="s">
        <v>156</v>
      </c>
    </row>
    <row r="725" spans="2:65" s="1" customFormat="1" ht="24.2" customHeight="1" x14ac:dyDescent="0.2">
      <c r="B725" s="33"/>
      <c r="C725" s="129" t="s">
        <v>1008</v>
      </c>
      <c r="D725" s="129" t="s">
        <v>159</v>
      </c>
      <c r="E725" s="130" t="s">
        <v>1009</v>
      </c>
      <c r="F725" s="131" t="s">
        <v>1010</v>
      </c>
      <c r="G725" s="132" t="s">
        <v>215</v>
      </c>
      <c r="H725" s="133">
        <v>2.6</v>
      </c>
      <c r="I725" s="134"/>
      <c r="J725" s="135">
        <f>ROUND(I725*H725,2)</f>
        <v>0</v>
      </c>
      <c r="K725" s="131" t="s">
        <v>19</v>
      </c>
      <c r="L725" s="33"/>
      <c r="M725" s="136" t="s">
        <v>19</v>
      </c>
      <c r="N725" s="137" t="s">
        <v>47</v>
      </c>
      <c r="P725" s="138">
        <f>O725*H725</f>
        <v>0</v>
      </c>
      <c r="Q725" s="138">
        <v>5.8E-4</v>
      </c>
      <c r="R725" s="138">
        <f>Q725*H725</f>
        <v>1.508E-3</v>
      </c>
      <c r="S725" s="138">
        <v>0</v>
      </c>
      <c r="T725" s="138">
        <f>S725*H725</f>
        <v>0</v>
      </c>
      <c r="U725" s="329" t="s">
        <v>19</v>
      </c>
      <c r="V725" s="1" t="str">
        <f t="shared" si="9"/>
        <v/>
      </c>
      <c r="AR725" s="140" t="s">
        <v>262</v>
      </c>
      <c r="AT725" s="140" t="s">
        <v>159</v>
      </c>
      <c r="AU725" s="140" t="s">
        <v>88</v>
      </c>
      <c r="AY725" s="18" t="s">
        <v>156</v>
      </c>
      <c r="BE725" s="141">
        <f>IF(N725="základní",J725,0)</f>
        <v>0</v>
      </c>
      <c r="BF725" s="141">
        <f>IF(N725="snížená",J725,0)</f>
        <v>0</v>
      </c>
      <c r="BG725" s="141">
        <f>IF(N725="zákl. přenesená",J725,0)</f>
        <v>0</v>
      </c>
      <c r="BH725" s="141">
        <f>IF(N725="sníž. přenesená",J725,0)</f>
        <v>0</v>
      </c>
      <c r="BI725" s="141">
        <f>IF(N725="nulová",J725,0)</f>
        <v>0</v>
      </c>
      <c r="BJ725" s="18" t="s">
        <v>88</v>
      </c>
      <c r="BK725" s="141">
        <f>ROUND(I725*H725,2)</f>
        <v>0</v>
      </c>
      <c r="BL725" s="18" t="s">
        <v>262</v>
      </c>
      <c r="BM725" s="140" t="s">
        <v>1011</v>
      </c>
    </row>
    <row r="726" spans="2:65" s="12" customFormat="1" ht="11.25" x14ac:dyDescent="0.2">
      <c r="B726" s="146"/>
      <c r="D726" s="147" t="s">
        <v>168</v>
      </c>
      <c r="E726" s="148" t="s">
        <v>19</v>
      </c>
      <c r="F726" s="149" t="s">
        <v>1012</v>
      </c>
      <c r="H726" s="150">
        <v>2.6</v>
      </c>
      <c r="I726" s="151"/>
      <c r="L726" s="146"/>
      <c r="M726" s="152"/>
      <c r="U726" s="331"/>
      <c r="V726" s="1" t="str">
        <f t="shared" si="9"/>
        <v/>
      </c>
      <c r="AT726" s="148" t="s">
        <v>168</v>
      </c>
      <c r="AU726" s="148" t="s">
        <v>88</v>
      </c>
      <c r="AV726" s="12" t="s">
        <v>88</v>
      </c>
      <c r="AW726" s="12" t="s">
        <v>36</v>
      </c>
      <c r="AX726" s="12" t="s">
        <v>75</v>
      </c>
      <c r="AY726" s="148" t="s">
        <v>156</v>
      </c>
    </row>
    <row r="727" spans="2:65" s="13" customFormat="1" ht="11.25" x14ac:dyDescent="0.2">
      <c r="B727" s="153"/>
      <c r="D727" s="147" t="s">
        <v>168</v>
      </c>
      <c r="E727" s="154" t="s">
        <v>19</v>
      </c>
      <c r="F727" s="155" t="s">
        <v>170</v>
      </c>
      <c r="H727" s="156">
        <v>2.6</v>
      </c>
      <c r="I727" s="157"/>
      <c r="L727" s="153"/>
      <c r="M727" s="158"/>
      <c r="U727" s="332"/>
      <c r="V727" s="1" t="str">
        <f t="shared" si="9"/>
        <v/>
      </c>
      <c r="AT727" s="154" t="s">
        <v>168</v>
      </c>
      <c r="AU727" s="154" t="s">
        <v>88</v>
      </c>
      <c r="AV727" s="13" t="s">
        <v>164</v>
      </c>
      <c r="AW727" s="13" t="s">
        <v>36</v>
      </c>
      <c r="AX727" s="13" t="s">
        <v>82</v>
      </c>
      <c r="AY727" s="154" t="s">
        <v>156</v>
      </c>
    </row>
    <row r="728" spans="2:65" s="1" customFormat="1" ht="16.5" customHeight="1" x14ac:dyDescent="0.2">
      <c r="B728" s="33"/>
      <c r="C728" s="171" t="s">
        <v>1013</v>
      </c>
      <c r="D728" s="171" t="s">
        <v>580</v>
      </c>
      <c r="E728" s="172" t="s">
        <v>1014</v>
      </c>
      <c r="F728" s="173" t="s">
        <v>1015</v>
      </c>
      <c r="G728" s="174" t="s">
        <v>215</v>
      </c>
      <c r="H728" s="175">
        <v>2.86</v>
      </c>
      <c r="I728" s="176"/>
      <c r="J728" s="177">
        <f>ROUND(I728*H728,2)</f>
        <v>0</v>
      </c>
      <c r="K728" s="173" t="s">
        <v>19</v>
      </c>
      <c r="L728" s="178"/>
      <c r="M728" s="179" t="s">
        <v>19</v>
      </c>
      <c r="N728" s="180" t="s">
        <v>47</v>
      </c>
      <c r="P728" s="138">
        <f>O728*H728</f>
        <v>0</v>
      </c>
      <c r="Q728" s="138">
        <v>2.64E-3</v>
      </c>
      <c r="R728" s="138">
        <f>Q728*H728</f>
        <v>7.5503999999999996E-3</v>
      </c>
      <c r="S728" s="138">
        <v>0</v>
      </c>
      <c r="T728" s="138">
        <f>S728*H728</f>
        <v>0</v>
      </c>
      <c r="U728" s="329" t="s">
        <v>19</v>
      </c>
      <c r="V728" s="1" t="str">
        <f t="shared" si="9"/>
        <v/>
      </c>
      <c r="AR728" s="140" t="s">
        <v>386</v>
      </c>
      <c r="AT728" s="140" t="s">
        <v>580</v>
      </c>
      <c r="AU728" s="140" t="s">
        <v>88</v>
      </c>
      <c r="AY728" s="18" t="s">
        <v>156</v>
      </c>
      <c r="BE728" s="141">
        <f>IF(N728="základní",J728,0)</f>
        <v>0</v>
      </c>
      <c r="BF728" s="141">
        <f>IF(N728="snížená",J728,0)</f>
        <v>0</v>
      </c>
      <c r="BG728" s="141">
        <f>IF(N728="zákl. přenesená",J728,0)</f>
        <v>0</v>
      </c>
      <c r="BH728" s="141">
        <f>IF(N728="sníž. přenesená",J728,0)</f>
        <v>0</v>
      </c>
      <c r="BI728" s="141">
        <f>IF(N728="nulová",J728,0)</f>
        <v>0</v>
      </c>
      <c r="BJ728" s="18" t="s">
        <v>88</v>
      </c>
      <c r="BK728" s="141">
        <f>ROUND(I728*H728,2)</f>
        <v>0</v>
      </c>
      <c r="BL728" s="18" t="s">
        <v>262</v>
      </c>
      <c r="BM728" s="140" t="s">
        <v>1016</v>
      </c>
    </row>
    <row r="729" spans="2:65" s="12" customFormat="1" ht="11.25" x14ac:dyDescent="0.2">
      <c r="B729" s="146"/>
      <c r="D729" s="147" t="s">
        <v>168</v>
      </c>
      <c r="F729" s="149" t="s">
        <v>1017</v>
      </c>
      <c r="H729" s="150">
        <v>2.86</v>
      </c>
      <c r="I729" s="151"/>
      <c r="L729" s="146"/>
      <c r="M729" s="152"/>
      <c r="U729" s="331"/>
      <c r="V729" s="1" t="str">
        <f t="shared" si="9"/>
        <v/>
      </c>
      <c r="AT729" s="148" t="s">
        <v>168</v>
      </c>
      <c r="AU729" s="148" t="s">
        <v>88</v>
      </c>
      <c r="AV729" s="12" t="s">
        <v>88</v>
      </c>
      <c r="AW729" s="12" t="s">
        <v>4</v>
      </c>
      <c r="AX729" s="12" t="s">
        <v>82</v>
      </c>
      <c r="AY729" s="148" t="s">
        <v>156</v>
      </c>
    </row>
    <row r="730" spans="2:65" s="1" customFormat="1" ht="24.2" customHeight="1" x14ac:dyDescent="0.2">
      <c r="B730" s="33"/>
      <c r="C730" s="129" t="s">
        <v>1018</v>
      </c>
      <c r="D730" s="129" t="s">
        <v>159</v>
      </c>
      <c r="E730" s="130" t="s">
        <v>1019</v>
      </c>
      <c r="F730" s="131" t="s">
        <v>1020</v>
      </c>
      <c r="G730" s="132" t="s">
        <v>178</v>
      </c>
      <c r="H730" s="133">
        <v>3.02</v>
      </c>
      <c r="I730" s="134"/>
      <c r="J730" s="135">
        <f>ROUND(I730*H730,2)</f>
        <v>0</v>
      </c>
      <c r="K730" s="131" t="s">
        <v>19</v>
      </c>
      <c r="L730" s="33"/>
      <c r="M730" s="136" t="s">
        <v>19</v>
      </c>
      <c r="N730" s="137" t="s">
        <v>47</v>
      </c>
      <c r="P730" s="138">
        <f>O730*H730</f>
        <v>0</v>
      </c>
      <c r="Q730" s="138">
        <v>1.5E-3</v>
      </c>
      <c r="R730" s="138">
        <f>Q730*H730</f>
        <v>4.5300000000000002E-3</v>
      </c>
      <c r="S730" s="138">
        <v>0</v>
      </c>
      <c r="T730" s="138">
        <f>S730*H730</f>
        <v>0</v>
      </c>
      <c r="U730" s="329" t="s">
        <v>19</v>
      </c>
      <c r="V730" s="1" t="str">
        <f t="shared" si="9"/>
        <v/>
      </c>
      <c r="AR730" s="140" t="s">
        <v>262</v>
      </c>
      <c r="AT730" s="140" t="s">
        <v>159</v>
      </c>
      <c r="AU730" s="140" t="s">
        <v>88</v>
      </c>
      <c r="AY730" s="18" t="s">
        <v>156</v>
      </c>
      <c r="BE730" s="141">
        <f>IF(N730="základní",J730,0)</f>
        <v>0</v>
      </c>
      <c r="BF730" s="141">
        <f>IF(N730="snížená",J730,0)</f>
        <v>0</v>
      </c>
      <c r="BG730" s="141">
        <f>IF(N730="zákl. přenesená",J730,0)</f>
        <v>0</v>
      </c>
      <c r="BH730" s="141">
        <f>IF(N730="sníž. přenesená",J730,0)</f>
        <v>0</v>
      </c>
      <c r="BI730" s="141">
        <f>IF(N730="nulová",J730,0)</f>
        <v>0</v>
      </c>
      <c r="BJ730" s="18" t="s">
        <v>88</v>
      </c>
      <c r="BK730" s="141">
        <f>ROUND(I730*H730,2)</f>
        <v>0</v>
      </c>
      <c r="BL730" s="18" t="s">
        <v>262</v>
      </c>
      <c r="BM730" s="140" t="s">
        <v>1021</v>
      </c>
    </row>
    <row r="731" spans="2:65" s="14" customFormat="1" ht="11.25" x14ac:dyDescent="0.2">
      <c r="B731" s="159"/>
      <c r="D731" s="147" t="s">
        <v>168</v>
      </c>
      <c r="E731" s="160" t="s">
        <v>19</v>
      </c>
      <c r="F731" s="161" t="s">
        <v>370</v>
      </c>
      <c r="H731" s="160" t="s">
        <v>19</v>
      </c>
      <c r="I731" s="162"/>
      <c r="L731" s="159"/>
      <c r="M731" s="163"/>
      <c r="U731" s="333"/>
      <c r="V731" s="1" t="str">
        <f t="shared" si="9"/>
        <v/>
      </c>
      <c r="AT731" s="160" t="s">
        <v>168</v>
      </c>
      <c r="AU731" s="160" t="s">
        <v>88</v>
      </c>
      <c r="AV731" s="14" t="s">
        <v>82</v>
      </c>
      <c r="AW731" s="14" t="s">
        <v>36</v>
      </c>
      <c r="AX731" s="14" t="s">
        <v>75</v>
      </c>
      <c r="AY731" s="160" t="s">
        <v>156</v>
      </c>
    </row>
    <row r="732" spans="2:65" s="12" customFormat="1" ht="11.25" x14ac:dyDescent="0.2">
      <c r="B732" s="146"/>
      <c r="D732" s="147" t="s">
        <v>168</v>
      </c>
      <c r="E732" s="148" t="s">
        <v>19</v>
      </c>
      <c r="F732" s="149" t="s">
        <v>371</v>
      </c>
      <c r="H732" s="150">
        <v>2.2999999999999998</v>
      </c>
      <c r="I732" s="151"/>
      <c r="L732" s="146"/>
      <c r="M732" s="152"/>
      <c r="U732" s="331"/>
      <c r="V732" s="1" t="str">
        <f t="shared" si="9"/>
        <v/>
      </c>
      <c r="AT732" s="148" t="s">
        <v>168</v>
      </c>
      <c r="AU732" s="148" t="s">
        <v>88</v>
      </c>
      <c r="AV732" s="12" t="s">
        <v>88</v>
      </c>
      <c r="AW732" s="12" t="s">
        <v>36</v>
      </c>
      <c r="AX732" s="12" t="s">
        <v>75</v>
      </c>
      <c r="AY732" s="148" t="s">
        <v>156</v>
      </c>
    </row>
    <row r="733" spans="2:65" s="12" customFormat="1" ht="11.25" x14ac:dyDescent="0.2">
      <c r="B733" s="146"/>
      <c r="D733" s="147" t="s">
        <v>168</v>
      </c>
      <c r="E733" s="148" t="s">
        <v>19</v>
      </c>
      <c r="F733" s="149" t="s">
        <v>1022</v>
      </c>
      <c r="H733" s="150">
        <v>0.72</v>
      </c>
      <c r="I733" s="151"/>
      <c r="L733" s="146"/>
      <c r="M733" s="152"/>
      <c r="U733" s="331"/>
      <c r="V733" s="1" t="str">
        <f t="shared" si="9"/>
        <v/>
      </c>
      <c r="AT733" s="148" t="s">
        <v>168</v>
      </c>
      <c r="AU733" s="148" t="s">
        <v>88</v>
      </c>
      <c r="AV733" s="12" t="s">
        <v>88</v>
      </c>
      <c r="AW733" s="12" t="s">
        <v>36</v>
      </c>
      <c r="AX733" s="12" t="s">
        <v>75</v>
      </c>
      <c r="AY733" s="148" t="s">
        <v>156</v>
      </c>
    </row>
    <row r="734" spans="2:65" s="13" customFormat="1" ht="11.25" x14ac:dyDescent="0.2">
      <c r="B734" s="153"/>
      <c r="D734" s="147" t="s">
        <v>168</v>
      </c>
      <c r="E734" s="154" t="s">
        <v>19</v>
      </c>
      <c r="F734" s="155" t="s">
        <v>170</v>
      </c>
      <c r="H734" s="156">
        <v>3.02</v>
      </c>
      <c r="I734" s="157"/>
      <c r="L734" s="153"/>
      <c r="M734" s="158"/>
      <c r="U734" s="332"/>
      <c r="V734" s="1" t="str">
        <f t="shared" si="9"/>
        <v/>
      </c>
      <c r="AT734" s="154" t="s">
        <v>168</v>
      </c>
      <c r="AU734" s="154" t="s">
        <v>88</v>
      </c>
      <c r="AV734" s="13" t="s">
        <v>164</v>
      </c>
      <c r="AW734" s="13" t="s">
        <v>36</v>
      </c>
      <c r="AX734" s="13" t="s">
        <v>82</v>
      </c>
      <c r="AY734" s="154" t="s">
        <v>156</v>
      </c>
    </row>
    <row r="735" spans="2:65" s="1" customFormat="1" ht="16.5" customHeight="1" x14ac:dyDescent="0.2">
      <c r="B735" s="33"/>
      <c r="C735" s="129" t="s">
        <v>1023</v>
      </c>
      <c r="D735" s="129" t="s">
        <v>159</v>
      </c>
      <c r="E735" s="130" t="s">
        <v>1024</v>
      </c>
      <c r="F735" s="131" t="s">
        <v>1025</v>
      </c>
      <c r="G735" s="132" t="s">
        <v>215</v>
      </c>
      <c r="H735" s="133">
        <v>9.4450000000000003</v>
      </c>
      <c r="I735" s="134"/>
      <c r="J735" s="135">
        <f>ROUND(I735*H735,2)</f>
        <v>0</v>
      </c>
      <c r="K735" s="131" t="s">
        <v>163</v>
      </c>
      <c r="L735" s="33"/>
      <c r="M735" s="136" t="s">
        <v>19</v>
      </c>
      <c r="N735" s="137" t="s">
        <v>47</v>
      </c>
      <c r="P735" s="138">
        <f>O735*H735</f>
        <v>0</v>
      </c>
      <c r="Q735" s="138">
        <v>9.0000000000000006E-5</v>
      </c>
      <c r="R735" s="138">
        <f>Q735*H735</f>
        <v>8.5005000000000009E-4</v>
      </c>
      <c r="S735" s="138">
        <v>0</v>
      </c>
      <c r="T735" s="138">
        <f>S735*H735</f>
        <v>0</v>
      </c>
      <c r="U735" s="329" t="s">
        <v>19</v>
      </c>
      <c r="V735" s="1" t="str">
        <f t="shared" si="9"/>
        <v/>
      </c>
      <c r="AR735" s="140" t="s">
        <v>262</v>
      </c>
      <c r="AT735" s="140" t="s">
        <v>159</v>
      </c>
      <c r="AU735" s="140" t="s">
        <v>88</v>
      </c>
      <c r="AY735" s="18" t="s">
        <v>156</v>
      </c>
      <c r="BE735" s="141">
        <f>IF(N735="základní",J735,0)</f>
        <v>0</v>
      </c>
      <c r="BF735" s="141">
        <f>IF(N735="snížená",J735,0)</f>
        <v>0</v>
      </c>
      <c r="BG735" s="141">
        <f>IF(N735="zákl. přenesená",J735,0)</f>
        <v>0</v>
      </c>
      <c r="BH735" s="141">
        <f>IF(N735="sníž. přenesená",J735,0)</f>
        <v>0</v>
      </c>
      <c r="BI735" s="141">
        <f>IF(N735="nulová",J735,0)</f>
        <v>0</v>
      </c>
      <c r="BJ735" s="18" t="s">
        <v>88</v>
      </c>
      <c r="BK735" s="141">
        <f>ROUND(I735*H735,2)</f>
        <v>0</v>
      </c>
      <c r="BL735" s="18" t="s">
        <v>262</v>
      </c>
      <c r="BM735" s="140" t="s">
        <v>1026</v>
      </c>
    </row>
    <row r="736" spans="2:65" s="1" customFormat="1" ht="11.25" x14ac:dyDescent="0.2">
      <c r="B736" s="33"/>
      <c r="D736" s="142" t="s">
        <v>166</v>
      </c>
      <c r="F736" s="143" t="s">
        <v>1027</v>
      </c>
      <c r="I736" s="144"/>
      <c r="L736" s="33"/>
      <c r="M736" s="145"/>
      <c r="U736" s="330"/>
      <c r="V736" s="1" t="str">
        <f t="shared" si="9"/>
        <v/>
      </c>
      <c r="AT736" s="18" t="s">
        <v>166</v>
      </c>
      <c r="AU736" s="18" t="s">
        <v>88</v>
      </c>
    </row>
    <row r="737" spans="2:65" s="14" customFormat="1" ht="11.25" x14ac:dyDescent="0.2">
      <c r="B737" s="159"/>
      <c r="D737" s="147" t="s">
        <v>168</v>
      </c>
      <c r="E737" s="160" t="s">
        <v>19</v>
      </c>
      <c r="F737" s="161" t="s">
        <v>1028</v>
      </c>
      <c r="H737" s="160" t="s">
        <v>19</v>
      </c>
      <c r="I737" s="162"/>
      <c r="L737" s="159"/>
      <c r="M737" s="163"/>
      <c r="U737" s="333"/>
      <c r="V737" s="1" t="str">
        <f t="shared" si="9"/>
        <v/>
      </c>
      <c r="AT737" s="160" t="s">
        <v>168</v>
      </c>
      <c r="AU737" s="160" t="s">
        <v>88</v>
      </c>
      <c r="AV737" s="14" t="s">
        <v>82</v>
      </c>
      <c r="AW737" s="14" t="s">
        <v>36</v>
      </c>
      <c r="AX737" s="14" t="s">
        <v>75</v>
      </c>
      <c r="AY737" s="160" t="s">
        <v>156</v>
      </c>
    </row>
    <row r="738" spans="2:65" s="12" customFormat="1" ht="11.25" x14ac:dyDescent="0.2">
      <c r="B738" s="146"/>
      <c r="D738" s="147" t="s">
        <v>168</v>
      </c>
      <c r="E738" s="148" t="s">
        <v>19</v>
      </c>
      <c r="F738" s="149" t="s">
        <v>1029</v>
      </c>
      <c r="H738" s="150">
        <v>9.4450000000000003</v>
      </c>
      <c r="I738" s="151"/>
      <c r="L738" s="146"/>
      <c r="M738" s="152"/>
      <c r="U738" s="331"/>
      <c r="V738" s="1" t="str">
        <f t="shared" si="9"/>
        <v/>
      </c>
      <c r="AT738" s="148" t="s">
        <v>168</v>
      </c>
      <c r="AU738" s="148" t="s">
        <v>88</v>
      </c>
      <c r="AV738" s="12" t="s">
        <v>88</v>
      </c>
      <c r="AW738" s="12" t="s">
        <v>36</v>
      </c>
      <c r="AX738" s="12" t="s">
        <v>75</v>
      </c>
      <c r="AY738" s="148" t="s">
        <v>156</v>
      </c>
    </row>
    <row r="739" spans="2:65" s="13" customFormat="1" ht="11.25" x14ac:dyDescent="0.2">
      <c r="B739" s="153"/>
      <c r="D739" s="147" t="s">
        <v>168</v>
      </c>
      <c r="E739" s="154" t="s">
        <v>19</v>
      </c>
      <c r="F739" s="155" t="s">
        <v>170</v>
      </c>
      <c r="H739" s="156">
        <v>9.4450000000000003</v>
      </c>
      <c r="I739" s="157"/>
      <c r="L739" s="153"/>
      <c r="M739" s="158"/>
      <c r="U739" s="332"/>
      <c r="V739" s="1" t="str">
        <f t="shared" si="9"/>
        <v/>
      </c>
      <c r="AT739" s="154" t="s">
        <v>168</v>
      </c>
      <c r="AU739" s="154" t="s">
        <v>88</v>
      </c>
      <c r="AV739" s="13" t="s">
        <v>164</v>
      </c>
      <c r="AW739" s="13" t="s">
        <v>36</v>
      </c>
      <c r="AX739" s="13" t="s">
        <v>82</v>
      </c>
      <c r="AY739" s="154" t="s">
        <v>156</v>
      </c>
    </row>
    <row r="740" spans="2:65" s="1" customFormat="1" ht="24.2" customHeight="1" x14ac:dyDescent="0.2">
      <c r="B740" s="33"/>
      <c r="C740" s="129" t="s">
        <v>1030</v>
      </c>
      <c r="D740" s="129" t="s">
        <v>159</v>
      </c>
      <c r="E740" s="130" t="s">
        <v>1031</v>
      </c>
      <c r="F740" s="131" t="s">
        <v>1032</v>
      </c>
      <c r="G740" s="132" t="s">
        <v>588</v>
      </c>
      <c r="H740" s="181"/>
      <c r="I740" s="134"/>
      <c r="J740" s="135">
        <f>ROUND(I740*H740,2)</f>
        <v>0</v>
      </c>
      <c r="K740" s="131" t="s">
        <v>163</v>
      </c>
      <c r="L740" s="33"/>
      <c r="M740" s="136" t="s">
        <v>19</v>
      </c>
      <c r="N740" s="137" t="s">
        <v>47</v>
      </c>
      <c r="P740" s="138">
        <f>O740*H740</f>
        <v>0</v>
      </c>
      <c r="Q740" s="138">
        <v>0</v>
      </c>
      <c r="R740" s="138">
        <f>Q740*H740</f>
        <v>0</v>
      </c>
      <c r="S740" s="138">
        <v>0</v>
      </c>
      <c r="T740" s="138">
        <f>S740*H740</f>
        <v>0</v>
      </c>
      <c r="U740" s="329" t="s">
        <v>19</v>
      </c>
      <c r="V740" s="1" t="str">
        <f t="shared" si="9"/>
        <v/>
      </c>
      <c r="AR740" s="140" t="s">
        <v>262</v>
      </c>
      <c r="AT740" s="140" t="s">
        <v>159</v>
      </c>
      <c r="AU740" s="140" t="s">
        <v>88</v>
      </c>
      <c r="AY740" s="18" t="s">
        <v>156</v>
      </c>
      <c r="BE740" s="141">
        <f>IF(N740="základní",J740,0)</f>
        <v>0</v>
      </c>
      <c r="BF740" s="141">
        <f>IF(N740="snížená",J740,0)</f>
        <v>0</v>
      </c>
      <c r="BG740" s="141">
        <f>IF(N740="zákl. přenesená",J740,0)</f>
        <v>0</v>
      </c>
      <c r="BH740" s="141">
        <f>IF(N740="sníž. přenesená",J740,0)</f>
        <v>0</v>
      </c>
      <c r="BI740" s="141">
        <f>IF(N740="nulová",J740,0)</f>
        <v>0</v>
      </c>
      <c r="BJ740" s="18" t="s">
        <v>88</v>
      </c>
      <c r="BK740" s="141">
        <f>ROUND(I740*H740,2)</f>
        <v>0</v>
      </c>
      <c r="BL740" s="18" t="s">
        <v>262</v>
      </c>
      <c r="BM740" s="140" t="s">
        <v>1033</v>
      </c>
    </row>
    <row r="741" spans="2:65" s="1" customFormat="1" ht="11.25" x14ac:dyDescent="0.2">
      <c r="B741" s="33"/>
      <c r="D741" s="142" t="s">
        <v>166</v>
      </c>
      <c r="F741" s="143" t="s">
        <v>1034</v>
      </c>
      <c r="I741" s="144"/>
      <c r="L741" s="33"/>
      <c r="M741" s="145"/>
      <c r="U741" s="330"/>
      <c r="V741" s="1" t="str">
        <f t="shared" si="9"/>
        <v/>
      </c>
      <c r="AT741" s="18" t="s">
        <v>166</v>
      </c>
      <c r="AU741" s="18" t="s">
        <v>88</v>
      </c>
    </row>
    <row r="742" spans="2:65" s="11" customFormat="1" ht="22.9" customHeight="1" x14ac:dyDescent="0.2">
      <c r="B742" s="117"/>
      <c r="D742" s="118" t="s">
        <v>74</v>
      </c>
      <c r="E742" s="127" t="s">
        <v>1035</v>
      </c>
      <c r="F742" s="127" t="s">
        <v>1036</v>
      </c>
      <c r="I742" s="120"/>
      <c r="J742" s="128">
        <f>BK742</f>
        <v>0</v>
      </c>
      <c r="L742" s="117"/>
      <c r="M742" s="122"/>
      <c r="P742" s="123">
        <f>SUM(P743:P785)</f>
        <v>0</v>
      </c>
      <c r="R742" s="123">
        <f>SUM(R743:R785)</f>
        <v>0.17880354000000004</v>
      </c>
      <c r="T742" s="123">
        <f>SUM(T743:T785)</f>
        <v>0.15655629999999998</v>
      </c>
      <c r="U742" s="328"/>
      <c r="V742" s="1" t="str">
        <f t="shared" si="9"/>
        <v/>
      </c>
      <c r="AR742" s="118" t="s">
        <v>88</v>
      </c>
      <c r="AT742" s="125" t="s">
        <v>74</v>
      </c>
      <c r="AU742" s="125" t="s">
        <v>82</v>
      </c>
      <c r="AY742" s="118" t="s">
        <v>156</v>
      </c>
      <c r="BK742" s="126">
        <f>SUM(BK743:BK785)</f>
        <v>0</v>
      </c>
    </row>
    <row r="743" spans="2:65" s="1" customFormat="1" ht="16.5" customHeight="1" x14ac:dyDescent="0.2">
      <c r="B743" s="33"/>
      <c r="C743" s="129" t="s">
        <v>1037</v>
      </c>
      <c r="D743" s="129" t="s">
        <v>159</v>
      </c>
      <c r="E743" s="130" t="s">
        <v>1038</v>
      </c>
      <c r="F743" s="131" t="s">
        <v>1039</v>
      </c>
      <c r="G743" s="132" t="s">
        <v>178</v>
      </c>
      <c r="H743" s="133">
        <v>58</v>
      </c>
      <c r="I743" s="134"/>
      <c r="J743" s="135">
        <f>ROUND(I743*H743,2)</f>
        <v>0</v>
      </c>
      <c r="K743" s="131" t="s">
        <v>163</v>
      </c>
      <c r="L743" s="33"/>
      <c r="M743" s="136" t="s">
        <v>19</v>
      </c>
      <c r="N743" s="137" t="s">
        <v>47</v>
      </c>
      <c r="P743" s="138">
        <f>O743*H743</f>
        <v>0</v>
      </c>
      <c r="Q743" s="138">
        <v>0</v>
      </c>
      <c r="R743" s="138">
        <f>Q743*H743</f>
        <v>0</v>
      </c>
      <c r="S743" s="138">
        <v>2.5000000000000001E-3</v>
      </c>
      <c r="T743" s="138">
        <f>S743*H743</f>
        <v>0.14499999999999999</v>
      </c>
      <c r="U743" s="329" t="s">
        <v>19</v>
      </c>
      <c r="V743" s="1" t="str">
        <f t="shared" si="9"/>
        <v/>
      </c>
      <c r="AR743" s="140" t="s">
        <v>262</v>
      </c>
      <c r="AT743" s="140" t="s">
        <v>159</v>
      </c>
      <c r="AU743" s="140" t="s">
        <v>88</v>
      </c>
      <c r="AY743" s="18" t="s">
        <v>156</v>
      </c>
      <c r="BE743" s="141">
        <f>IF(N743="základní",J743,0)</f>
        <v>0</v>
      </c>
      <c r="BF743" s="141">
        <f>IF(N743="snížená",J743,0)</f>
        <v>0</v>
      </c>
      <c r="BG743" s="141">
        <f>IF(N743="zákl. přenesená",J743,0)</f>
        <v>0</v>
      </c>
      <c r="BH743" s="141">
        <f>IF(N743="sníž. přenesená",J743,0)</f>
        <v>0</v>
      </c>
      <c r="BI743" s="141">
        <f>IF(N743="nulová",J743,0)</f>
        <v>0</v>
      </c>
      <c r="BJ743" s="18" t="s">
        <v>88</v>
      </c>
      <c r="BK743" s="141">
        <f>ROUND(I743*H743,2)</f>
        <v>0</v>
      </c>
      <c r="BL743" s="18" t="s">
        <v>262</v>
      </c>
      <c r="BM743" s="140" t="s">
        <v>1040</v>
      </c>
    </row>
    <row r="744" spans="2:65" s="1" customFormat="1" ht="11.25" x14ac:dyDescent="0.2">
      <c r="B744" s="33"/>
      <c r="D744" s="142" t="s">
        <v>166</v>
      </c>
      <c r="F744" s="143" t="s">
        <v>1041</v>
      </c>
      <c r="I744" s="144"/>
      <c r="L744" s="33"/>
      <c r="M744" s="145"/>
      <c r="U744" s="330"/>
      <c r="V744" s="1" t="str">
        <f t="shared" si="9"/>
        <v/>
      </c>
      <c r="AT744" s="18" t="s">
        <v>166</v>
      </c>
      <c r="AU744" s="18" t="s">
        <v>88</v>
      </c>
    </row>
    <row r="745" spans="2:65" s="14" customFormat="1" ht="11.25" x14ac:dyDescent="0.2">
      <c r="B745" s="159"/>
      <c r="D745" s="147" t="s">
        <v>168</v>
      </c>
      <c r="E745" s="160" t="s">
        <v>19</v>
      </c>
      <c r="F745" s="161" t="s">
        <v>445</v>
      </c>
      <c r="H745" s="160" t="s">
        <v>19</v>
      </c>
      <c r="I745" s="162"/>
      <c r="L745" s="159"/>
      <c r="M745" s="163"/>
      <c r="U745" s="333"/>
      <c r="V745" s="1" t="str">
        <f t="shared" si="9"/>
        <v/>
      </c>
      <c r="AT745" s="160" t="s">
        <v>168</v>
      </c>
      <c r="AU745" s="160" t="s">
        <v>88</v>
      </c>
      <c r="AV745" s="14" t="s">
        <v>82</v>
      </c>
      <c r="AW745" s="14" t="s">
        <v>36</v>
      </c>
      <c r="AX745" s="14" t="s">
        <v>75</v>
      </c>
      <c r="AY745" s="160" t="s">
        <v>156</v>
      </c>
    </row>
    <row r="746" spans="2:65" s="12" customFormat="1" ht="11.25" x14ac:dyDescent="0.2">
      <c r="B746" s="146"/>
      <c r="D746" s="147" t="s">
        <v>168</v>
      </c>
      <c r="E746" s="148" t="s">
        <v>19</v>
      </c>
      <c r="F746" s="149" t="s">
        <v>668</v>
      </c>
      <c r="H746" s="150">
        <v>21.8</v>
      </c>
      <c r="I746" s="151"/>
      <c r="L746" s="146"/>
      <c r="M746" s="152"/>
      <c r="U746" s="331"/>
      <c r="V746" s="1" t="str">
        <f t="shared" si="9"/>
        <v/>
      </c>
      <c r="AT746" s="148" t="s">
        <v>168</v>
      </c>
      <c r="AU746" s="148" t="s">
        <v>88</v>
      </c>
      <c r="AV746" s="12" t="s">
        <v>88</v>
      </c>
      <c r="AW746" s="12" t="s">
        <v>36</v>
      </c>
      <c r="AX746" s="12" t="s">
        <v>75</v>
      </c>
      <c r="AY746" s="148" t="s">
        <v>156</v>
      </c>
    </row>
    <row r="747" spans="2:65" s="12" customFormat="1" ht="11.25" x14ac:dyDescent="0.2">
      <c r="B747" s="146"/>
      <c r="D747" s="147" t="s">
        <v>168</v>
      </c>
      <c r="E747" s="148" t="s">
        <v>19</v>
      </c>
      <c r="F747" s="149" t="s">
        <v>1042</v>
      </c>
      <c r="H747" s="150">
        <v>2.76</v>
      </c>
      <c r="I747" s="151"/>
      <c r="L747" s="146"/>
      <c r="M747" s="152"/>
      <c r="U747" s="331"/>
      <c r="V747" s="1" t="str">
        <f t="shared" si="9"/>
        <v/>
      </c>
      <c r="AT747" s="148" t="s">
        <v>168</v>
      </c>
      <c r="AU747" s="148" t="s">
        <v>88</v>
      </c>
      <c r="AV747" s="12" t="s">
        <v>88</v>
      </c>
      <c r="AW747" s="12" t="s">
        <v>36</v>
      </c>
      <c r="AX747" s="12" t="s">
        <v>75</v>
      </c>
      <c r="AY747" s="148" t="s">
        <v>156</v>
      </c>
    </row>
    <row r="748" spans="2:65" s="12" customFormat="1" ht="11.25" x14ac:dyDescent="0.2">
      <c r="B748" s="146"/>
      <c r="D748" s="147" t="s">
        <v>168</v>
      </c>
      <c r="E748" s="148" t="s">
        <v>19</v>
      </c>
      <c r="F748" s="149" t="s">
        <v>1043</v>
      </c>
      <c r="H748" s="150">
        <v>33.44</v>
      </c>
      <c r="I748" s="151"/>
      <c r="L748" s="146"/>
      <c r="M748" s="152"/>
      <c r="U748" s="331"/>
      <c r="V748" s="1" t="str">
        <f t="shared" ref="V748:V811" si="10">IF(U748="investice",J748,"")</f>
        <v/>
      </c>
      <c r="AT748" s="148" t="s">
        <v>168</v>
      </c>
      <c r="AU748" s="148" t="s">
        <v>88</v>
      </c>
      <c r="AV748" s="12" t="s">
        <v>88</v>
      </c>
      <c r="AW748" s="12" t="s">
        <v>36</v>
      </c>
      <c r="AX748" s="12" t="s">
        <v>75</v>
      </c>
      <c r="AY748" s="148" t="s">
        <v>156</v>
      </c>
    </row>
    <row r="749" spans="2:65" s="13" customFormat="1" ht="11.25" x14ac:dyDescent="0.2">
      <c r="B749" s="153"/>
      <c r="D749" s="147" t="s">
        <v>168</v>
      </c>
      <c r="E749" s="154" t="s">
        <v>19</v>
      </c>
      <c r="F749" s="155" t="s">
        <v>170</v>
      </c>
      <c r="H749" s="156">
        <v>58</v>
      </c>
      <c r="I749" s="157"/>
      <c r="L749" s="153"/>
      <c r="M749" s="158"/>
      <c r="U749" s="332"/>
      <c r="V749" s="1" t="str">
        <f t="shared" si="10"/>
        <v/>
      </c>
      <c r="AT749" s="154" t="s">
        <v>168</v>
      </c>
      <c r="AU749" s="154" t="s">
        <v>88</v>
      </c>
      <c r="AV749" s="13" t="s">
        <v>164</v>
      </c>
      <c r="AW749" s="13" t="s">
        <v>36</v>
      </c>
      <c r="AX749" s="13" t="s">
        <v>82</v>
      </c>
      <c r="AY749" s="154" t="s">
        <v>156</v>
      </c>
    </row>
    <row r="750" spans="2:65" s="1" customFormat="1" ht="16.5" customHeight="1" x14ac:dyDescent="0.2">
      <c r="B750" s="33"/>
      <c r="C750" s="129" t="s">
        <v>1044</v>
      </c>
      <c r="D750" s="129" t="s">
        <v>159</v>
      </c>
      <c r="E750" s="130" t="s">
        <v>1045</v>
      </c>
      <c r="F750" s="131" t="s">
        <v>1046</v>
      </c>
      <c r="G750" s="132" t="s">
        <v>215</v>
      </c>
      <c r="H750" s="133">
        <v>38.521000000000001</v>
      </c>
      <c r="I750" s="134"/>
      <c r="J750" s="135">
        <f>ROUND(I750*H750,2)</f>
        <v>0</v>
      </c>
      <c r="K750" s="131" t="s">
        <v>163</v>
      </c>
      <c r="L750" s="33"/>
      <c r="M750" s="136" t="s">
        <v>19</v>
      </c>
      <c r="N750" s="137" t="s">
        <v>47</v>
      </c>
      <c r="P750" s="138">
        <f>O750*H750</f>
        <v>0</v>
      </c>
      <c r="Q750" s="138">
        <v>0</v>
      </c>
      <c r="R750" s="138">
        <f>Q750*H750</f>
        <v>0</v>
      </c>
      <c r="S750" s="138">
        <v>2.9999999999999997E-4</v>
      </c>
      <c r="T750" s="138">
        <f>S750*H750</f>
        <v>1.1556299999999999E-2</v>
      </c>
      <c r="U750" s="329" t="s">
        <v>19</v>
      </c>
      <c r="V750" s="1" t="str">
        <f t="shared" si="10"/>
        <v/>
      </c>
      <c r="AR750" s="140" t="s">
        <v>262</v>
      </c>
      <c r="AT750" s="140" t="s">
        <v>159</v>
      </c>
      <c r="AU750" s="140" t="s">
        <v>88</v>
      </c>
      <c r="AY750" s="18" t="s">
        <v>156</v>
      </c>
      <c r="BE750" s="141">
        <f>IF(N750="základní",J750,0)</f>
        <v>0</v>
      </c>
      <c r="BF750" s="141">
        <f>IF(N750="snížená",J750,0)</f>
        <v>0</v>
      </c>
      <c r="BG750" s="141">
        <f>IF(N750="zákl. přenesená",J750,0)</f>
        <v>0</v>
      </c>
      <c r="BH750" s="141">
        <f>IF(N750="sníž. přenesená",J750,0)</f>
        <v>0</v>
      </c>
      <c r="BI750" s="141">
        <f>IF(N750="nulová",J750,0)</f>
        <v>0</v>
      </c>
      <c r="BJ750" s="18" t="s">
        <v>88</v>
      </c>
      <c r="BK750" s="141">
        <f>ROUND(I750*H750,2)</f>
        <v>0</v>
      </c>
      <c r="BL750" s="18" t="s">
        <v>262</v>
      </c>
      <c r="BM750" s="140" t="s">
        <v>1047</v>
      </c>
    </row>
    <row r="751" spans="2:65" s="1" customFormat="1" ht="11.25" x14ac:dyDescent="0.2">
      <c r="B751" s="33"/>
      <c r="D751" s="142" t="s">
        <v>166</v>
      </c>
      <c r="F751" s="143" t="s">
        <v>1048</v>
      </c>
      <c r="I751" s="144"/>
      <c r="L751" s="33"/>
      <c r="M751" s="145"/>
      <c r="U751" s="330"/>
      <c r="V751" s="1" t="str">
        <f t="shared" si="10"/>
        <v/>
      </c>
      <c r="AT751" s="18" t="s">
        <v>166</v>
      </c>
      <c r="AU751" s="18" t="s">
        <v>88</v>
      </c>
    </row>
    <row r="752" spans="2:65" s="14" customFormat="1" ht="11.25" x14ac:dyDescent="0.2">
      <c r="B752" s="159"/>
      <c r="D752" s="147" t="s">
        <v>168</v>
      </c>
      <c r="E752" s="160" t="s">
        <v>19</v>
      </c>
      <c r="F752" s="161" t="s">
        <v>445</v>
      </c>
      <c r="H752" s="160" t="s">
        <v>19</v>
      </c>
      <c r="I752" s="162"/>
      <c r="L752" s="159"/>
      <c r="M752" s="163"/>
      <c r="U752" s="333"/>
      <c r="V752" s="1" t="str">
        <f t="shared" si="10"/>
        <v/>
      </c>
      <c r="AT752" s="160" t="s">
        <v>168</v>
      </c>
      <c r="AU752" s="160" t="s">
        <v>88</v>
      </c>
      <c r="AV752" s="14" t="s">
        <v>82</v>
      </c>
      <c r="AW752" s="14" t="s">
        <v>36</v>
      </c>
      <c r="AX752" s="14" t="s">
        <v>75</v>
      </c>
      <c r="AY752" s="160" t="s">
        <v>156</v>
      </c>
    </row>
    <row r="753" spans="2:65" s="12" customFormat="1" ht="11.25" x14ac:dyDescent="0.2">
      <c r="B753" s="146"/>
      <c r="D753" s="147" t="s">
        <v>168</v>
      </c>
      <c r="E753" s="148" t="s">
        <v>19</v>
      </c>
      <c r="F753" s="149" t="s">
        <v>1049</v>
      </c>
      <c r="H753" s="150">
        <v>17.215</v>
      </c>
      <c r="I753" s="151"/>
      <c r="L753" s="146"/>
      <c r="M753" s="152"/>
      <c r="U753" s="331"/>
      <c r="V753" s="1" t="str">
        <f t="shared" si="10"/>
        <v/>
      </c>
      <c r="AT753" s="148" t="s">
        <v>168</v>
      </c>
      <c r="AU753" s="148" t="s">
        <v>88</v>
      </c>
      <c r="AV753" s="12" t="s">
        <v>88</v>
      </c>
      <c r="AW753" s="12" t="s">
        <v>36</v>
      </c>
      <c r="AX753" s="12" t="s">
        <v>75</v>
      </c>
      <c r="AY753" s="148" t="s">
        <v>156</v>
      </c>
    </row>
    <row r="754" spans="2:65" s="12" customFormat="1" ht="11.25" x14ac:dyDescent="0.2">
      <c r="B754" s="146"/>
      <c r="D754" s="147" t="s">
        <v>168</v>
      </c>
      <c r="E754" s="148" t="s">
        <v>19</v>
      </c>
      <c r="F754" s="149" t="s">
        <v>1050</v>
      </c>
      <c r="H754" s="150">
        <v>6.3330000000000002</v>
      </c>
      <c r="I754" s="151"/>
      <c r="L754" s="146"/>
      <c r="M754" s="152"/>
      <c r="U754" s="331"/>
      <c r="V754" s="1" t="str">
        <f t="shared" si="10"/>
        <v/>
      </c>
      <c r="AT754" s="148" t="s">
        <v>168</v>
      </c>
      <c r="AU754" s="148" t="s">
        <v>88</v>
      </c>
      <c r="AV754" s="12" t="s">
        <v>88</v>
      </c>
      <c r="AW754" s="12" t="s">
        <v>36</v>
      </c>
      <c r="AX754" s="12" t="s">
        <v>75</v>
      </c>
      <c r="AY754" s="148" t="s">
        <v>156</v>
      </c>
    </row>
    <row r="755" spans="2:65" s="12" customFormat="1" ht="11.25" x14ac:dyDescent="0.2">
      <c r="B755" s="146"/>
      <c r="D755" s="147" t="s">
        <v>168</v>
      </c>
      <c r="E755" s="148" t="s">
        <v>19</v>
      </c>
      <c r="F755" s="149" t="s">
        <v>1051</v>
      </c>
      <c r="H755" s="150">
        <v>14.973000000000001</v>
      </c>
      <c r="I755" s="151"/>
      <c r="L755" s="146"/>
      <c r="M755" s="152"/>
      <c r="U755" s="331"/>
      <c r="V755" s="1" t="str">
        <f t="shared" si="10"/>
        <v/>
      </c>
      <c r="AT755" s="148" t="s">
        <v>168</v>
      </c>
      <c r="AU755" s="148" t="s">
        <v>88</v>
      </c>
      <c r="AV755" s="12" t="s">
        <v>88</v>
      </c>
      <c r="AW755" s="12" t="s">
        <v>36</v>
      </c>
      <c r="AX755" s="12" t="s">
        <v>75</v>
      </c>
      <c r="AY755" s="148" t="s">
        <v>156</v>
      </c>
    </row>
    <row r="756" spans="2:65" s="13" customFormat="1" ht="11.25" x14ac:dyDescent="0.2">
      <c r="B756" s="153"/>
      <c r="D756" s="147" t="s">
        <v>168</v>
      </c>
      <c r="E756" s="154" t="s">
        <v>19</v>
      </c>
      <c r="F756" s="155" t="s">
        <v>170</v>
      </c>
      <c r="H756" s="156">
        <v>38.521000000000001</v>
      </c>
      <c r="I756" s="157"/>
      <c r="L756" s="153"/>
      <c r="M756" s="158"/>
      <c r="U756" s="332"/>
      <c r="V756" s="1" t="str">
        <f t="shared" si="10"/>
        <v/>
      </c>
      <c r="AT756" s="154" t="s">
        <v>168</v>
      </c>
      <c r="AU756" s="154" t="s">
        <v>88</v>
      </c>
      <c r="AV756" s="13" t="s">
        <v>164</v>
      </c>
      <c r="AW756" s="13" t="s">
        <v>36</v>
      </c>
      <c r="AX756" s="13" t="s">
        <v>82</v>
      </c>
      <c r="AY756" s="154" t="s">
        <v>156</v>
      </c>
    </row>
    <row r="757" spans="2:65" s="1" customFormat="1" ht="16.5" customHeight="1" x14ac:dyDescent="0.2">
      <c r="B757" s="33"/>
      <c r="C757" s="129" t="s">
        <v>1052</v>
      </c>
      <c r="D757" s="129" t="s">
        <v>159</v>
      </c>
      <c r="E757" s="130" t="s">
        <v>1053</v>
      </c>
      <c r="F757" s="131" t="s">
        <v>1054</v>
      </c>
      <c r="G757" s="132" t="s">
        <v>178</v>
      </c>
      <c r="H757" s="133">
        <v>38.07</v>
      </c>
      <c r="I757" s="134"/>
      <c r="J757" s="135">
        <f>ROUND(I757*H757,2)</f>
        <v>0</v>
      </c>
      <c r="K757" s="131" t="s">
        <v>428</v>
      </c>
      <c r="L757" s="33"/>
      <c r="M757" s="136" t="s">
        <v>19</v>
      </c>
      <c r="N757" s="137" t="s">
        <v>47</v>
      </c>
      <c r="P757" s="138">
        <f>O757*H757</f>
        <v>0</v>
      </c>
      <c r="Q757" s="138">
        <v>3.0000000000000001E-5</v>
      </c>
      <c r="R757" s="138">
        <f>Q757*H757</f>
        <v>1.1421000000000001E-3</v>
      </c>
      <c r="S757" s="138">
        <v>0</v>
      </c>
      <c r="T757" s="138">
        <f>S757*H757</f>
        <v>0</v>
      </c>
      <c r="U757" s="329" t="s">
        <v>19</v>
      </c>
      <c r="V757" s="1" t="str">
        <f t="shared" si="10"/>
        <v/>
      </c>
      <c r="AR757" s="140" t="s">
        <v>262</v>
      </c>
      <c r="AT757" s="140" t="s">
        <v>159</v>
      </c>
      <c r="AU757" s="140" t="s">
        <v>88</v>
      </c>
      <c r="AY757" s="18" t="s">
        <v>156</v>
      </c>
      <c r="BE757" s="141">
        <f>IF(N757="základní",J757,0)</f>
        <v>0</v>
      </c>
      <c r="BF757" s="141">
        <f>IF(N757="snížená",J757,0)</f>
        <v>0</v>
      </c>
      <c r="BG757" s="141">
        <f>IF(N757="zákl. přenesená",J757,0)</f>
        <v>0</v>
      </c>
      <c r="BH757" s="141">
        <f>IF(N757="sníž. přenesená",J757,0)</f>
        <v>0</v>
      </c>
      <c r="BI757" s="141">
        <f>IF(N757="nulová",J757,0)</f>
        <v>0</v>
      </c>
      <c r="BJ757" s="18" t="s">
        <v>88</v>
      </c>
      <c r="BK757" s="141">
        <f>ROUND(I757*H757,2)</f>
        <v>0</v>
      </c>
      <c r="BL757" s="18" t="s">
        <v>262</v>
      </c>
      <c r="BM757" s="140" t="s">
        <v>1055</v>
      </c>
    </row>
    <row r="758" spans="2:65" s="1" customFormat="1" ht="11.25" x14ac:dyDescent="0.2">
      <c r="B758" s="33"/>
      <c r="D758" s="142" t="s">
        <v>166</v>
      </c>
      <c r="F758" s="143" t="s">
        <v>1056</v>
      </c>
      <c r="I758" s="144"/>
      <c r="L758" s="33"/>
      <c r="M758" s="145"/>
      <c r="U758" s="330"/>
      <c r="V758" s="1" t="str">
        <f t="shared" si="10"/>
        <v/>
      </c>
      <c r="AT758" s="18" t="s">
        <v>166</v>
      </c>
      <c r="AU758" s="18" t="s">
        <v>88</v>
      </c>
    </row>
    <row r="759" spans="2:65" s="1" customFormat="1" ht="16.5" customHeight="1" x14ac:dyDescent="0.2">
      <c r="B759" s="33"/>
      <c r="C759" s="129" t="s">
        <v>1057</v>
      </c>
      <c r="D759" s="129" t="s">
        <v>159</v>
      </c>
      <c r="E759" s="130" t="s">
        <v>1058</v>
      </c>
      <c r="F759" s="131" t="s">
        <v>1059</v>
      </c>
      <c r="G759" s="132" t="s">
        <v>178</v>
      </c>
      <c r="H759" s="133">
        <v>38.07</v>
      </c>
      <c r="I759" s="134"/>
      <c r="J759" s="135">
        <f>ROUND(I759*H759,2)</f>
        <v>0</v>
      </c>
      <c r="K759" s="131" t="s">
        <v>428</v>
      </c>
      <c r="L759" s="33"/>
      <c r="M759" s="136" t="s">
        <v>19</v>
      </c>
      <c r="N759" s="137" t="s">
        <v>47</v>
      </c>
      <c r="P759" s="138">
        <f>O759*H759</f>
        <v>0</v>
      </c>
      <c r="Q759" s="138">
        <v>2.9999999999999997E-4</v>
      </c>
      <c r="R759" s="138">
        <f>Q759*H759</f>
        <v>1.1420999999999999E-2</v>
      </c>
      <c r="S759" s="138">
        <v>0</v>
      </c>
      <c r="T759" s="138">
        <f>S759*H759</f>
        <v>0</v>
      </c>
      <c r="U759" s="329" t="s">
        <v>19</v>
      </c>
      <c r="V759" s="1" t="str">
        <f t="shared" si="10"/>
        <v/>
      </c>
      <c r="AR759" s="140" t="s">
        <v>262</v>
      </c>
      <c r="AT759" s="140" t="s">
        <v>159</v>
      </c>
      <c r="AU759" s="140" t="s">
        <v>88</v>
      </c>
      <c r="AY759" s="18" t="s">
        <v>156</v>
      </c>
      <c r="BE759" s="141">
        <f>IF(N759="základní",J759,0)</f>
        <v>0</v>
      </c>
      <c r="BF759" s="141">
        <f>IF(N759="snížená",J759,0)</f>
        <v>0</v>
      </c>
      <c r="BG759" s="141">
        <f>IF(N759="zákl. přenesená",J759,0)</f>
        <v>0</v>
      </c>
      <c r="BH759" s="141">
        <f>IF(N759="sníž. přenesená",J759,0)</f>
        <v>0</v>
      </c>
      <c r="BI759" s="141">
        <f>IF(N759="nulová",J759,0)</f>
        <v>0</v>
      </c>
      <c r="BJ759" s="18" t="s">
        <v>88</v>
      </c>
      <c r="BK759" s="141">
        <f>ROUND(I759*H759,2)</f>
        <v>0</v>
      </c>
      <c r="BL759" s="18" t="s">
        <v>262</v>
      </c>
      <c r="BM759" s="140" t="s">
        <v>1060</v>
      </c>
    </row>
    <row r="760" spans="2:65" s="1" customFormat="1" ht="11.25" x14ac:dyDescent="0.2">
      <c r="B760" s="33"/>
      <c r="D760" s="142" t="s">
        <v>166</v>
      </c>
      <c r="F760" s="143" t="s">
        <v>1061</v>
      </c>
      <c r="I760" s="144"/>
      <c r="L760" s="33"/>
      <c r="M760" s="145"/>
      <c r="U760" s="330"/>
      <c r="V760" s="1" t="str">
        <f t="shared" si="10"/>
        <v/>
      </c>
      <c r="AT760" s="18" t="s">
        <v>166</v>
      </c>
      <c r="AU760" s="18" t="s">
        <v>88</v>
      </c>
    </row>
    <row r="761" spans="2:65" s="14" customFormat="1" ht="11.25" x14ac:dyDescent="0.2">
      <c r="B761" s="159"/>
      <c r="D761" s="147" t="s">
        <v>168</v>
      </c>
      <c r="E761" s="160" t="s">
        <v>19</v>
      </c>
      <c r="F761" s="161" t="s">
        <v>322</v>
      </c>
      <c r="H761" s="160" t="s">
        <v>19</v>
      </c>
      <c r="I761" s="162"/>
      <c r="L761" s="159"/>
      <c r="M761" s="163"/>
      <c r="U761" s="333"/>
      <c r="V761" s="1" t="str">
        <f t="shared" si="10"/>
        <v/>
      </c>
      <c r="AT761" s="160" t="s">
        <v>168</v>
      </c>
      <c r="AU761" s="160" t="s">
        <v>88</v>
      </c>
      <c r="AV761" s="14" t="s">
        <v>82</v>
      </c>
      <c r="AW761" s="14" t="s">
        <v>36</v>
      </c>
      <c r="AX761" s="14" t="s">
        <v>75</v>
      </c>
      <c r="AY761" s="160" t="s">
        <v>156</v>
      </c>
    </row>
    <row r="762" spans="2:65" s="12" customFormat="1" ht="11.25" x14ac:dyDescent="0.2">
      <c r="B762" s="146"/>
      <c r="D762" s="147" t="s">
        <v>168</v>
      </c>
      <c r="E762" s="148" t="s">
        <v>19</v>
      </c>
      <c r="F762" s="149" t="s">
        <v>323</v>
      </c>
      <c r="H762" s="150">
        <v>14.19</v>
      </c>
      <c r="I762" s="151"/>
      <c r="L762" s="146"/>
      <c r="M762" s="152"/>
      <c r="U762" s="331"/>
      <c r="V762" s="1" t="str">
        <f t="shared" si="10"/>
        <v/>
      </c>
      <c r="AT762" s="148" t="s">
        <v>168</v>
      </c>
      <c r="AU762" s="148" t="s">
        <v>88</v>
      </c>
      <c r="AV762" s="12" t="s">
        <v>88</v>
      </c>
      <c r="AW762" s="12" t="s">
        <v>36</v>
      </c>
      <c r="AX762" s="12" t="s">
        <v>75</v>
      </c>
      <c r="AY762" s="148" t="s">
        <v>156</v>
      </c>
    </row>
    <row r="763" spans="2:65" s="12" customFormat="1" ht="11.25" x14ac:dyDescent="0.2">
      <c r="B763" s="146"/>
      <c r="D763" s="147" t="s">
        <v>168</v>
      </c>
      <c r="E763" s="148" t="s">
        <v>19</v>
      </c>
      <c r="F763" s="149" t="s">
        <v>324</v>
      </c>
      <c r="H763" s="150">
        <v>3.93</v>
      </c>
      <c r="I763" s="151"/>
      <c r="L763" s="146"/>
      <c r="M763" s="152"/>
      <c r="U763" s="331"/>
      <c r="V763" s="1" t="str">
        <f t="shared" si="10"/>
        <v/>
      </c>
      <c r="AT763" s="148" t="s">
        <v>168</v>
      </c>
      <c r="AU763" s="148" t="s">
        <v>88</v>
      </c>
      <c r="AV763" s="12" t="s">
        <v>88</v>
      </c>
      <c r="AW763" s="12" t="s">
        <v>36</v>
      </c>
      <c r="AX763" s="12" t="s">
        <v>75</v>
      </c>
      <c r="AY763" s="148" t="s">
        <v>156</v>
      </c>
    </row>
    <row r="764" spans="2:65" s="12" customFormat="1" ht="11.25" x14ac:dyDescent="0.2">
      <c r="B764" s="146"/>
      <c r="D764" s="147" t="s">
        <v>168</v>
      </c>
      <c r="E764" s="148" t="s">
        <v>19</v>
      </c>
      <c r="F764" s="149" t="s">
        <v>325</v>
      </c>
      <c r="H764" s="150">
        <v>19.95</v>
      </c>
      <c r="I764" s="151"/>
      <c r="L764" s="146"/>
      <c r="M764" s="152"/>
      <c r="U764" s="331"/>
      <c r="V764" s="1" t="str">
        <f t="shared" si="10"/>
        <v/>
      </c>
      <c r="AT764" s="148" t="s">
        <v>168</v>
      </c>
      <c r="AU764" s="148" t="s">
        <v>88</v>
      </c>
      <c r="AV764" s="12" t="s">
        <v>88</v>
      </c>
      <c r="AW764" s="12" t="s">
        <v>36</v>
      </c>
      <c r="AX764" s="12" t="s">
        <v>75</v>
      </c>
      <c r="AY764" s="148" t="s">
        <v>156</v>
      </c>
    </row>
    <row r="765" spans="2:65" s="13" customFormat="1" ht="11.25" x14ac:dyDescent="0.2">
      <c r="B765" s="153"/>
      <c r="D765" s="147" t="s">
        <v>168</v>
      </c>
      <c r="E765" s="154" t="s">
        <v>19</v>
      </c>
      <c r="F765" s="155" t="s">
        <v>170</v>
      </c>
      <c r="H765" s="156">
        <v>38.07</v>
      </c>
      <c r="I765" s="157"/>
      <c r="L765" s="153"/>
      <c r="M765" s="158"/>
      <c r="U765" s="332"/>
      <c r="V765" s="1" t="str">
        <f t="shared" si="10"/>
        <v/>
      </c>
      <c r="AT765" s="154" t="s">
        <v>168</v>
      </c>
      <c r="AU765" s="154" t="s">
        <v>88</v>
      </c>
      <c r="AV765" s="13" t="s">
        <v>164</v>
      </c>
      <c r="AW765" s="13" t="s">
        <v>36</v>
      </c>
      <c r="AX765" s="13" t="s">
        <v>82</v>
      </c>
      <c r="AY765" s="154" t="s">
        <v>156</v>
      </c>
    </row>
    <row r="766" spans="2:65" s="1" customFormat="1" ht="24.2" customHeight="1" x14ac:dyDescent="0.2">
      <c r="B766" s="33"/>
      <c r="C766" s="171" t="s">
        <v>1062</v>
      </c>
      <c r="D766" s="171" t="s">
        <v>580</v>
      </c>
      <c r="E766" s="172" t="s">
        <v>1063</v>
      </c>
      <c r="F766" s="173" t="s">
        <v>1064</v>
      </c>
      <c r="G766" s="174" t="s">
        <v>178</v>
      </c>
      <c r="H766" s="175">
        <v>41.877000000000002</v>
      </c>
      <c r="I766" s="176"/>
      <c r="J766" s="177">
        <f>ROUND(I766*H766,2)</f>
        <v>0</v>
      </c>
      <c r="K766" s="173" t="s">
        <v>19</v>
      </c>
      <c r="L766" s="178"/>
      <c r="M766" s="179" t="s">
        <v>19</v>
      </c>
      <c r="N766" s="180" t="s">
        <v>47</v>
      </c>
      <c r="P766" s="138">
        <f>O766*H766</f>
        <v>0</v>
      </c>
      <c r="Q766" s="138">
        <v>3.6800000000000001E-3</v>
      </c>
      <c r="R766" s="138">
        <f>Q766*H766</f>
        <v>0.15410736000000003</v>
      </c>
      <c r="S766" s="138">
        <v>0</v>
      </c>
      <c r="T766" s="138">
        <f>S766*H766</f>
        <v>0</v>
      </c>
      <c r="U766" s="329" t="s">
        <v>19</v>
      </c>
      <c r="V766" s="1" t="str">
        <f t="shared" si="10"/>
        <v/>
      </c>
      <c r="AR766" s="140" t="s">
        <v>386</v>
      </c>
      <c r="AT766" s="140" t="s">
        <v>580</v>
      </c>
      <c r="AU766" s="140" t="s">
        <v>88</v>
      </c>
      <c r="AY766" s="18" t="s">
        <v>156</v>
      </c>
      <c r="BE766" s="141">
        <f>IF(N766="základní",J766,0)</f>
        <v>0</v>
      </c>
      <c r="BF766" s="141">
        <f>IF(N766="snížená",J766,0)</f>
        <v>0</v>
      </c>
      <c r="BG766" s="141">
        <f>IF(N766="zákl. přenesená",J766,0)</f>
        <v>0</v>
      </c>
      <c r="BH766" s="141">
        <f>IF(N766="sníž. přenesená",J766,0)</f>
        <v>0</v>
      </c>
      <c r="BI766" s="141">
        <f>IF(N766="nulová",J766,0)</f>
        <v>0</v>
      </c>
      <c r="BJ766" s="18" t="s">
        <v>88</v>
      </c>
      <c r="BK766" s="141">
        <f>ROUND(I766*H766,2)</f>
        <v>0</v>
      </c>
      <c r="BL766" s="18" t="s">
        <v>262</v>
      </c>
      <c r="BM766" s="140" t="s">
        <v>1065</v>
      </c>
    </row>
    <row r="767" spans="2:65" s="12" customFormat="1" ht="11.25" x14ac:dyDescent="0.2">
      <c r="B767" s="146"/>
      <c r="D767" s="147" t="s">
        <v>168</v>
      </c>
      <c r="F767" s="149" t="s">
        <v>1066</v>
      </c>
      <c r="H767" s="150">
        <v>41.877000000000002</v>
      </c>
      <c r="I767" s="151"/>
      <c r="L767" s="146"/>
      <c r="M767" s="152"/>
      <c r="U767" s="331"/>
      <c r="V767" s="1" t="str">
        <f t="shared" si="10"/>
        <v/>
      </c>
      <c r="AT767" s="148" t="s">
        <v>168</v>
      </c>
      <c r="AU767" s="148" t="s">
        <v>88</v>
      </c>
      <c r="AV767" s="12" t="s">
        <v>88</v>
      </c>
      <c r="AW767" s="12" t="s">
        <v>4</v>
      </c>
      <c r="AX767" s="12" t="s">
        <v>82</v>
      </c>
      <c r="AY767" s="148" t="s">
        <v>156</v>
      </c>
    </row>
    <row r="768" spans="2:65" s="1" customFormat="1" ht="16.5" customHeight="1" x14ac:dyDescent="0.2">
      <c r="B768" s="33"/>
      <c r="C768" s="129" t="s">
        <v>1067</v>
      </c>
      <c r="D768" s="129" t="s">
        <v>159</v>
      </c>
      <c r="E768" s="130" t="s">
        <v>1068</v>
      </c>
      <c r="F768" s="131" t="s">
        <v>1069</v>
      </c>
      <c r="G768" s="132" t="s">
        <v>215</v>
      </c>
      <c r="H768" s="133">
        <v>40.200000000000003</v>
      </c>
      <c r="I768" s="134"/>
      <c r="J768" s="135">
        <f>ROUND(I768*H768,2)</f>
        <v>0</v>
      </c>
      <c r="K768" s="131" t="s">
        <v>428</v>
      </c>
      <c r="L768" s="33"/>
      <c r="M768" s="136" t="s">
        <v>19</v>
      </c>
      <c r="N768" s="137" t="s">
        <v>47</v>
      </c>
      <c r="P768" s="138">
        <f>O768*H768</f>
        <v>0</v>
      </c>
      <c r="Q768" s="138">
        <v>1.0000000000000001E-5</v>
      </c>
      <c r="R768" s="138">
        <f>Q768*H768</f>
        <v>4.0200000000000007E-4</v>
      </c>
      <c r="S768" s="138">
        <v>0</v>
      </c>
      <c r="T768" s="138">
        <f>S768*H768</f>
        <v>0</v>
      </c>
      <c r="U768" s="329" t="s">
        <v>19</v>
      </c>
      <c r="V768" s="1" t="str">
        <f t="shared" si="10"/>
        <v/>
      </c>
      <c r="AR768" s="140" t="s">
        <v>262</v>
      </c>
      <c r="AT768" s="140" t="s">
        <v>159</v>
      </c>
      <c r="AU768" s="140" t="s">
        <v>88</v>
      </c>
      <c r="AY768" s="18" t="s">
        <v>156</v>
      </c>
      <c r="BE768" s="141">
        <f>IF(N768="základní",J768,0)</f>
        <v>0</v>
      </c>
      <c r="BF768" s="141">
        <f>IF(N768="snížená",J768,0)</f>
        <v>0</v>
      </c>
      <c r="BG768" s="141">
        <f>IF(N768="zákl. přenesená",J768,0)</f>
        <v>0</v>
      </c>
      <c r="BH768" s="141">
        <f>IF(N768="sníž. přenesená",J768,0)</f>
        <v>0</v>
      </c>
      <c r="BI768" s="141">
        <f>IF(N768="nulová",J768,0)</f>
        <v>0</v>
      </c>
      <c r="BJ768" s="18" t="s">
        <v>88</v>
      </c>
      <c r="BK768" s="141">
        <f>ROUND(I768*H768,2)</f>
        <v>0</v>
      </c>
      <c r="BL768" s="18" t="s">
        <v>262</v>
      </c>
      <c r="BM768" s="140" t="s">
        <v>1070</v>
      </c>
    </row>
    <row r="769" spans="2:65" s="1" customFormat="1" ht="11.25" x14ac:dyDescent="0.2">
      <c r="B769" s="33"/>
      <c r="D769" s="142" t="s">
        <v>166</v>
      </c>
      <c r="F769" s="143" t="s">
        <v>1071</v>
      </c>
      <c r="I769" s="144"/>
      <c r="L769" s="33"/>
      <c r="M769" s="145"/>
      <c r="U769" s="330"/>
      <c r="V769" s="1" t="str">
        <f t="shared" si="10"/>
        <v/>
      </c>
      <c r="AT769" s="18" t="s">
        <v>166</v>
      </c>
      <c r="AU769" s="18" t="s">
        <v>88</v>
      </c>
    </row>
    <row r="770" spans="2:65" s="14" customFormat="1" ht="11.25" x14ac:dyDescent="0.2">
      <c r="B770" s="159"/>
      <c r="D770" s="147" t="s">
        <v>168</v>
      </c>
      <c r="E770" s="160" t="s">
        <v>19</v>
      </c>
      <c r="F770" s="161" t="s">
        <v>322</v>
      </c>
      <c r="H770" s="160" t="s">
        <v>19</v>
      </c>
      <c r="I770" s="162"/>
      <c r="L770" s="159"/>
      <c r="M770" s="163"/>
      <c r="U770" s="333"/>
      <c r="V770" s="1" t="str">
        <f t="shared" si="10"/>
        <v/>
      </c>
      <c r="AT770" s="160" t="s">
        <v>168</v>
      </c>
      <c r="AU770" s="160" t="s">
        <v>88</v>
      </c>
      <c r="AV770" s="14" t="s">
        <v>82</v>
      </c>
      <c r="AW770" s="14" t="s">
        <v>36</v>
      </c>
      <c r="AX770" s="14" t="s">
        <v>75</v>
      </c>
      <c r="AY770" s="160" t="s">
        <v>156</v>
      </c>
    </row>
    <row r="771" spans="2:65" s="12" customFormat="1" ht="11.25" x14ac:dyDescent="0.2">
      <c r="B771" s="146"/>
      <c r="D771" s="147" t="s">
        <v>168</v>
      </c>
      <c r="E771" s="148" t="s">
        <v>19</v>
      </c>
      <c r="F771" s="149" t="s">
        <v>1072</v>
      </c>
      <c r="H771" s="150">
        <v>13.7</v>
      </c>
      <c r="I771" s="151"/>
      <c r="L771" s="146"/>
      <c r="M771" s="152"/>
      <c r="U771" s="331"/>
      <c r="V771" s="1" t="str">
        <f t="shared" si="10"/>
        <v/>
      </c>
      <c r="AT771" s="148" t="s">
        <v>168</v>
      </c>
      <c r="AU771" s="148" t="s">
        <v>88</v>
      </c>
      <c r="AV771" s="12" t="s">
        <v>88</v>
      </c>
      <c r="AW771" s="12" t="s">
        <v>36</v>
      </c>
      <c r="AX771" s="12" t="s">
        <v>75</v>
      </c>
      <c r="AY771" s="148" t="s">
        <v>156</v>
      </c>
    </row>
    <row r="772" spans="2:65" s="12" customFormat="1" ht="11.25" x14ac:dyDescent="0.2">
      <c r="B772" s="146"/>
      <c r="D772" s="147" t="s">
        <v>168</v>
      </c>
      <c r="E772" s="148" t="s">
        <v>19</v>
      </c>
      <c r="F772" s="149" t="s">
        <v>1073</v>
      </c>
      <c r="H772" s="150">
        <v>7.2</v>
      </c>
      <c r="I772" s="151"/>
      <c r="L772" s="146"/>
      <c r="M772" s="152"/>
      <c r="U772" s="331"/>
      <c r="V772" s="1" t="str">
        <f t="shared" si="10"/>
        <v/>
      </c>
      <c r="AT772" s="148" t="s">
        <v>168</v>
      </c>
      <c r="AU772" s="148" t="s">
        <v>88</v>
      </c>
      <c r="AV772" s="12" t="s">
        <v>88</v>
      </c>
      <c r="AW772" s="12" t="s">
        <v>36</v>
      </c>
      <c r="AX772" s="12" t="s">
        <v>75</v>
      </c>
      <c r="AY772" s="148" t="s">
        <v>156</v>
      </c>
    </row>
    <row r="773" spans="2:65" s="12" customFormat="1" ht="11.25" x14ac:dyDescent="0.2">
      <c r="B773" s="146"/>
      <c r="D773" s="147" t="s">
        <v>168</v>
      </c>
      <c r="E773" s="148" t="s">
        <v>19</v>
      </c>
      <c r="F773" s="149" t="s">
        <v>1074</v>
      </c>
      <c r="H773" s="150">
        <v>19.3</v>
      </c>
      <c r="I773" s="151"/>
      <c r="L773" s="146"/>
      <c r="M773" s="152"/>
      <c r="U773" s="331"/>
      <c r="V773" s="1" t="str">
        <f t="shared" si="10"/>
        <v/>
      </c>
      <c r="AT773" s="148" t="s">
        <v>168</v>
      </c>
      <c r="AU773" s="148" t="s">
        <v>88</v>
      </c>
      <c r="AV773" s="12" t="s">
        <v>88</v>
      </c>
      <c r="AW773" s="12" t="s">
        <v>36</v>
      </c>
      <c r="AX773" s="12" t="s">
        <v>75</v>
      </c>
      <c r="AY773" s="148" t="s">
        <v>156</v>
      </c>
    </row>
    <row r="774" spans="2:65" s="13" customFormat="1" ht="11.25" x14ac:dyDescent="0.2">
      <c r="B774" s="153"/>
      <c r="D774" s="147" t="s">
        <v>168</v>
      </c>
      <c r="E774" s="154" t="s">
        <v>19</v>
      </c>
      <c r="F774" s="155" t="s">
        <v>170</v>
      </c>
      <c r="H774" s="156">
        <v>40.200000000000003</v>
      </c>
      <c r="I774" s="157"/>
      <c r="L774" s="153"/>
      <c r="M774" s="158"/>
      <c r="U774" s="332"/>
      <c r="V774" s="1" t="str">
        <f t="shared" si="10"/>
        <v/>
      </c>
      <c r="AT774" s="154" t="s">
        <v>168</v>
      </c>
      <c r="AU774" s="154" t="s">
        <v>88</v>
      </c>
      <c r="AV774" s="13" t="s">
        <v>164</v>
      </c>
      <c r="AW774" s="13" t="s">
        <v>36</v>
      </c>
      <c r="AX774" s="13" t="s">
        <v>82</v>
      </c>
      <c r="AY774" s="154" t="s">
        <v>156</v>
      </c>
    </row>
    <row r="775" spans="2:65" s="1" customFormat="1" ht="16.5" customHeight="1" x14ac:dyDescent="0.2">
      <c r="B775" s="33"/>
      <c r="C775" s="171" t="s">
        <v>1075</v>
      </c>
      <c r="D775" s="171" t="s">
        <v>580</v>
      </c>
      <c r="E775" s="172" t="s">
        <v>1076</v>
      </c>
      <c r="F775" s="173" t="s">
        <v>1077</v>
      </c>
      <c r="G775" s="174" t="s">
        <v>215</v>
      </c>
      <c r="H775" s="175">
        <v>41.003999999999998</v>
      </c>
      <c r="I775" s="176"/>
      <c r="J775" s="177">
        <f>ROUND(I775*H775,2)</f>
        <v>0</v>
      </c>
      <c r="K775" s="173" t="s">
        <v>19</v>
      </c>
      <c r="L775" s="178"/>
      <c r="M775" s="179" t="s">
        <v>19</v>
      </c>
      <c r="N775" s="180" t="s">
        <v>47</v>
      </c>
      <c r="P775" s="138">
        <f>O775*H775</f>
        <v>0</v>
      </c>
      <c r="Q775" s="138">
        <v>2.7E-4</v>
      </c>
      <c r="R775" s="138">
        <f>Q775*H775</f>
        <v>1.1071079999999999E-2</v>
      </c>
      <c r="S775" s="138">
        <v>0</v>
      </c>
      <c r="T775" s="138">
        <f>S775*H775</f>
        <v>0</v>
      </c>
      <c r="U775" s="329" t="s">
        <v>19</v>
      </c>
      <c r="V775" s="1" t="str">
        <f t="shared" si="10"/>
        <v/>
      </c>
      <c r="AR775" s="140" t="s">
        <v>386</v>
      </c>
      <c r="AT775" s="140" t="s">
        <v>580</v>
      </c>
      <c r="AU775" s="140" t="s">
        <v>88</v>
      </c>
      <c r="AY775" s="18" t="s">
        <v>156</v>
      </c>
      <c r="BE775" s="141">
        <f>IF(N775="základní",J775,0)</f>
        <v>0</v>
      </c>
      <c r="BF775" s="141">
        <f>IF(N775="snížená",J775,0)</f>
        <v>0</v>
      </c>
      <c r="BG775" s="141">
        <f>IF(N775="zákl. přenesená",J775,0)</f>
        <v>0</v>
      </c>
      <c r="BH775" s="141">
        <f>IF(N775="sníž. přenesená",J775,0)</f>
        <v>0</v>
      </c>
      <c r="BI775" s="141">
        <f>IF(N775="nulová",J775,0)</f>
        <v>0</v>
      </c>
      <c r="BJ775" s="18" t="s">
        <v>88</v>
      </c>
      <c r="BK775" s="141">
        <f>ROUND(I775*H775,2)</f>
        <v>0</v>
      </c>
      <c r="BL775" s="18" t="s">
        <v>262</v>
      </c>
      <c r="BM775" s="140" t="s">
        <v>1078</v>
      </c>
    </row>
    <row r="776" spans="2:65" s="12" customFormat="1" ht="11.25" x14ac:dyDescent="0.2">
      <c r="B776" s="146"/>
      <c r="D776" s="147" t="s">
        <v>168</v>
      </c>
      <c r="F776" s="149" t="s">
        <v>1079</v>
      </c>
      <c r="H776" s="150">
        <v>41.003999999999998</v>
      </c>
      <c r="I776" s="151"/>
      <c r="L776" s="146"/>
      <c r="M776" s="152"/>
      <c r="U776" s="331"/>
      <c r="V776" s="1" t="str">
        <f t="shared" si="10"/>
        <v/>
      </c>
      <c r="AT776" s="148" t="s">
        <v>168</v>
      </c>
      <c r="AU776" s="148" t="s">
        <v>88</v>
      </c>
      <c r="AV776" s="12" t="s">
        <v>88</v>
      </c>
      <c r="AW776" s="12" t="s">
        <v>4</v>
      </c>
      <c r="AX776" s="12" t="s">
        <v>82</v>
      </c>
      <c r="AY776" s="148" t="s">
        <v>156</v>
      </c>
    </row>
    <row r="777" spans="2:65" s="1" customFormat="1" ht="16.5" customHeight="1" x14ac:dyDescent="0.2">
      <c r="B777" s="33"/>
      <c r="C777" s="129" t="s">
        <v>1080</v>
      </c>
      <c r="D777" s="129" t="s">
        <v>159</v>
      </c>
      <c r="E777" s="130" t="s">
        <v>1081</v>
      </c>
      <c r="F777" s="131" t="s">
        <v>1082</v>
      </c>
      <c r="G777" s="132" t="s">
        <v>215</v>
      </c>
      <c r="H777" s="133">
        <v>1.5</v>
      </c>
      <c r="I777" s="134"/>
      <c r="J777" s="135">
        <f>ROUND(I777*H777,2)</f>
        <v>0</v>
      </c>
      <c r="K777" s="131" t="s">
        <v>428</v>
      </c>
      <c r="L777" s="33"/>
      <c r="M777" s="136" t="s">
        <v>19</v>
      </c>
      <c r="N777" s="137" t="s">
        <v>47</v>
      </c>
      <c r="P777" s="138">
        <f>O777*H777</f>
        <v>0</v>
      </c>
      <c r="Q777" s="138">
        <v>0</v>
      </c>
      <c r="R777" s="138">
        <f>Q777*H777</f>
        <v>0</v>
      </c>
      <c r="S777" s="138">
        <v>0</v>
      </c>
      <c r="T777" s="138">
        <f>S777*H777</f>
        <v>0</v>
      </c>
      <c r="U777" s="329" t="s">
        <v>19</v>
      </c>
      <c r="V777" s="1" t="str">
        <f t="shared" si="10"/>
        <v/>
      </c>
      <c r="AR777" s="140" t="s">
        <v>262</v>
      </c>
      <c r="AT777" s="140" t="s">
        <v>159</v>
      </c>
      <c r="AU777" s="140" t="s">
        <v>88</v>
      </c>
      <c r="AY777" s="18" t="s">
        <v>156</v>
      </c>
      <c r="BE777" s="141">
        <f>IF(N777="základní",J777,0)</f>
        <v>0</v>
      </c>
      <c r="BF777" s="141">
        <f>IF(N777="snížená",J777,0)</f>
        <v>0</v>
      </c>
      <c r="BG777" s="141">
        <f>IF(N777="zákl. přenesená",J777,0)</f>
        <v>0</v>
      </c>
      <c r="BH777" s="141">
        <f>IF(N777="sníž. přenesená",J777,0)</f>
        <v>0</v>
      </c>
      <c r="BI777" s="141">
        <f>IF(N777="nulová",J777,0)</f>
        <v>0</v>
      </c>
      <c r="BJ777" s="18" t="s">
        <v>88</v>
      </c>
      <c r="BK777" s="141">
        <f>ROUND(I777*H777,2)</f>
        <v>0</v>
      </c>
      <c r="BL777" s="18" t="s">
        <v>262</v>
      </c>
      <c r="BM777" s="140" t="s">
        <v>1083</v>
      </c>
    </row>
    <row r="778" spans="2:65" s="1" customFormat="1" ht="11.25" x14ac:dyDescent="0.2">
      <c r="B778" s="33"/>
      <c r="D778" s="142" t="s">
        <v>166</v>
      </c>
      <c r="F778" s="143" t="s">
        <v>1084</v>
      </c>
      <c r="I778" s="144"/>
      <c r="L778" s="33"/>
      <c r="M778" s="145"/>
      <c r="U778" s="330"/>
      <c r="V778" s="1" t="str">
        <f t="shared" si="10"/>
        <v/>
      </c>
      <c r="AT778" s="18" t="s">
        <v>166</v>
      </c>
      <c r="AU778" s="18" t="s">
        <v>88</v>
      </c>
    </row>
    <row r="779" spans="2:65" s="14" customFormat="1" ht="11.25" x14ac:dyDescent="0.2">
      <c r="B779" s="159"/>
      <c r="D779" s="147" t="s">
        <v>168</v>
      </c>
      <c r="E779" s="160" t="s">
        <v>19</v>
      </c>
      <c r="F779" s="161" t="s">
        <v>217</v>
      </c>
      <c r="H779" s="160" t="s">
        <v>19</v>
      </c>
      <c r="I779" s="162"/>
      <c r="L779" s="159"/>
      <c r="M779" s="163"/>
      <c r="U779" s="333"/>
      <c r="V779" s="1" t="str">
        <f t="shared" si="10"/>
        <v/>
      </c>
      <c r="AT779" s="160" t="s">
        <v>168</v>
      </c>
      <c r="AU779" s="160" t="s">
        <v>88</v>
      </c>
      <c r="AV779" s="14" t="s">
        <v>82</v>
      </c>
      <c r="AW779" s="14" t="s">
        <v>36</v>
      </c>
      <c r="AX779" s="14" t="s">
        <v>75</v>
      </c>
      <c r="AY779" s="160" t="s">
        <v>156</v>
      </c>
    </row>
    <row r="780" spans="2:65" s="12" customFormat="1" ht="11.25" x14ac:dyDescent="0.2">
      <c r="B780" s="146"/>
      <c r="D780" s="147" t="s">
        <v>168</v>
      </c>
      <c r="E780" s="148" t="s">
        <v>19</v>
      </c>
      <c r="F780" s="149" t="s">
        <v>1085</v>
      </c>
      <c r="H780" s="150">
        <v>1.5</v>
      </c>
      <c r="I780" s="151"/>
      <c r="L780" s="146"/>
      <c r="M780" s="152"/>
      <c r="U780" s="331"/>
      <c r="V780" s="1" t="str">
        <f t="shared" si="10"/>
        <v/>
      </c>
      <c r="AT780" s="148" t="s">
        <v>168</v>
      </c>
      <c r="AU780" s="148" t="s">
        <v>88</v>
      </c>
      <c r="AV780" s="12" t="s">
        <v>88</v>
      </c>
      <c r="AW780" s="12" t="s">
        <v>36</v>
      </c>
      <c r="AX780" s="12" t="s">
        <v>75</v>
      </c>
      <c r="AY780" s="148" t="s">
        <v>156</v>
      </c>
    </row>
    <row r="781" spans="2:65" s="13" customFormat="1" ht="11.25" x14ac:dyDescent="0.2">
      <c r="B781" s="153"/>
      <c r="D781" s="147" t="s">
        <v>168</v>
      </c>
      <c r="E781" s="154" t="s">
        <v>19</v>
      </c>
      <c r="F781" s="155" t="s">
        <v>170</v>
      </c>
      <c r="H781" s="156">
        <v>1.5</v>
      </c>
      <c r="I781" s="157"/>
      <c r="L781" s="153"/>
      <c r="M781" s="158"/>
      <c r="U781" s="332"/>
      <c r="V781" s="1" t="str">
        <f t="shared" si="10"/>
        <v/>
      </c>
      <c r="AT781" s="154" t="s">
        <v>168</v>
      </c>
      <c r="AU781" s="154" t="s">
        <v>88</v>
      </c>
      <c r="AV781" s="13" t="s">
        <v>164</v>
      </c>
      <c r="AW781" s="13" t="s">
        <v>36</v>
      </c>
      <c r="AX781" s="13" t="s">
        <v>82</v>
      </c>
      <c r="AY781" s="154" t="s">
        <v>156</v>
      </c>
    </row>
    <row r="782" spans="2:65" s="1" customFormat="1" ht="16.5" customHeight="1" x14ac:dyDescent="0.2">
      <c r="B782" s="33"/>
      <c r="C782" s="171" t="s">
        <v>1086</v>
      </c>
      <c r="D782" s="171" t="s">
        <v>580</v>
      </c>
      <c r="E782" s="172" t="s">
        <v>1087</v>
      </c>
      <c r="F782" s="173" t="s">
        <v>1088</v>
      </c>
      <c r="G782" s="174" t="s">
        <v>215</v>
      </c>
      <c r="H782" s="175">
        <v>1.65</v>
      </c>
      <c r="I782" s="176"/>
      <c r="J782" s="177">
        <f>ROUND(I782*H782,2)</f>
        <v>0</v>
      </c>
      <c r="K782" s="173" t="s">
        <v>19</v>
      </c>
      <c r="L782" s="178"/>
      <c r="M782" s="179" t="s">
        <v>19</v>
      </c>
      <c r="N782" s="180" t="s">
        <v>47</v>
      </c>
      <c r="P782" s="138">
        <f>O782*H782</f>
        <v>0</v>
      </c>
      <c r="Q782" s="138">
        <v>4.0000000000000002E-4</v>
      </c>
      <c r="R782" s="138">
        <f>Q782*H782</f>
        <v>6.6E-4</v>
      </c>
      <c r="S782" s="138">
        <v>0</v>
      </c>
      <c r="T782" s="138">
        <f>S782*H782</f>
        <v>0</v>
      </c>
      <c r="U782" s="329" t="s">
        <v>19</v>
      </c>
      <c r="V782" s="1" t="str">
        <f t="shared" si="10"/>
        <v/>
      </c>
      <c r="AR782" s="140" t="s">
        <v>386</v>
      </c>
      <c r="AT782" s="140" t="s">
        <v>580</v>
      </c>
      <c r="AU782" s="140" t="s">
        <v>88</v>
      </c>
      <c r="AY782" s="18" t="s">
        <v>156</v>
      </c>
      <c r="BE782" s="141">
        <f>IF(N782="základní",J782,0)</f>
        <v>0</v>
      </c>
      <c r="BF782" s="141">
        <f>IF(N782="snížená",J782,0)</f>
        <v>0</v>
      </c>
      <c r="BG782" s="141">
        <f>IF(N782="zákl. přenesená",J782,0)</f>
        <v>0</v>
      </c>
      <c r="BH782" s="141">
        <f>IF(N782="sníž. přenesená",J782,0)</f>
        <v>0</v>
      </c>
      <c r="BI782" s="141">
        <f>IF(N782="nulová",J782,0)</f>
        <v>0</v>
      </c>
      <c r="BJ782" s="18" t="s">
        <v>88</v>
      </c>
      <c r="BK782" s="141">
        <f>ROUND(I782*H782,2)</f>
        <v>0</v>
      </c>
      <c r="BL782" s="18" t="s">
        <v>262</v>
      </c>
      <c r="BM782" s="140" t="s">
        <v>1089</v>
      </c>
    </row>
    <row r="783" spans="2:65" s="12" customFormat="1" ht="11.25" x14ac:dyDescent="0.2">
      <c r="B783" s="146"/>
      <c r="D783" s="147" t="s">
        <v>168</v>
      </c>
      <c r="F783" s="149" t="s">
        <v>1090</v>
      </c>
      <c r="H783" s="150">
        <v>1.65</v>
      </c>
      <c r="I783" s="151"/>
      <c r="L783" s="146"/>
      <c r="M783" s="152"/>
      <c r="U783" s="331"/>
      <c r="V783" s="1" t="str">
        <f t="shared" si="10"/>
        <v/>
      </c>
      <c r="AT783" s="148" t="s">
        <v>168</v>
      </c>
      <c r="AU783" s="148" t="s">
        <v>88</v>
      </c>
      <c r="AV783" s="12" t="s">
        <v>88</v>
      </c>
      <c r="AW783" s="12" t="s">
        <v>4</v>
      </c>
      <c r="AX783" s="12" t="s">
        <v>82</v>
      </c>
      <c r="AY783" s="148" t="s">
        <v>156</v>
      </c>
    </row>
    <row r="784" spans="2:65" s="1" customFormat="1" ht="24.2" customHeight="1" x14ac:dyDescent="0.2">
      <c r="B784" s="33"/>
      <c r="C784" s="129" t="s">
        <v>1091</v>
      </c>
      <c r="D784" s="129" t="s">
        <v>159</v>
      </c>
      <c r="E784" s="130" t="s">
        <v>1092</v>
      </c>
      <c r="F784" s="131" t="s">
        <v>1093</v>
      </c>
      <c r="G784" s="132" t="s">
        <v>588</v>
      </c>
      <c r="H784" s="181"/>
      <c r="I784" s="134"/>
      <c r="J784" s="135">
        <f>ROUND(I784*H784,2)</f>
        <v>0</v>
      </c>
      <c r="K784" s="131" t="s">
        <v>163</v>
      </c>
      <c r="L784" s="33"/>
      <c r="M784" s="136" t="s">
        <v>19</v>
      </c>
      <c r="N784" s="137" t="s">
        <v>47</v>
      </c>
      <c r="P784" s="138">
        <f>O784*H784</f>
        <v>0</v>
      </c>
      <c r="Q784" s="138">
        <v>0</v>
      </c>
      <c r="R784" s="138">
        <f>Q784*H784</f>
        <v>0</v>
      </c>
      <c r="S784" s="138">
        <v>0</v>
      </c>
      <c r="T784" s="138">
        <f>S784*H784</f>
        <v>0</v>
      </c>
      <c r="U784" s="329" t="s">
        <v>19</v>
      </c>
      <c r="V784" s="1" t="str">
        <f t="shared" si="10"/>
        <v/>
      </c>
      <c r="AR784" s="140" t="s">
        <v>262</v>
      </c>
      <c r="AT784" s="140" t="s">
        <v>159</v>
      </c>
      <c r="AU784" s="140" t="s">
        <v>88</v>
      </c>
      <c r="AY784" s="18" t="s">
        <v>156</v>
      </c>
      <c r="BE784" s="141">
        <f>IF(N784="základní",J784,0)</f>
        <v>0</v>
      </c>
      <c r="BF784" s="141">
        <f>IF(N784="snížená",J784,0)</f>
        <v>0</v>
      </c>
      <c r="BG784" s="141">
        <f>IF(N784="zákl. přenesená",J784,0)</f>
        <v>0</v>
      </c>
      <c r="BH784" s="141">
        <f>IF(N784="sníž. přenesená",J784,0)</f>
        <v>0</v>
      </c>
      <c r="BI784" s="141">
        <f>IF(N784="nulová",J784,0)</f>
        <v>0</v>
      </c>
      <c r="BJ784" s="18" t="s">
        <v>88</v>
      </c>
      <c r="BK784" s="141">
        <f>ROUND(I784*H784,2)</f>
        <v>0</v>
      </c>
      <c r="BL784" s="18" t="s">
        <v>262</v>
      </c>
      <c r="BM784" s="140" t="s">
        <v>1094</v>
      </c>
    </row>
    <row r="785" spans="2:65" s="1" customFormat="1" ht="11.25" x14ac:dyDescent="0.2">
      <c r="B785" s="33"/>
      <c r="D785" s="142" t="s">
        <v>166</v>
      </c>
      <c r="F785" s="143" t="s">
        <v>1095</v>
      </c>
      <c r="I785" s="144"/>
      <c r="L785" s="33"/>
      <c r="M785" s="145"/>
      <c r="U785" s="330"/>
      <c r="V785" s="1" t="str">
        <f t="shared" si="10"/>
        <v/>
      </c>
      <c r="AT785" s="18" t="s">
        <v>166</v>
      </c>
      <c r="AU785" s="18" t="s">
        <v>88</v>
      </c>
    </row>
    <row r="786" spans="2:65" s="11" customFormat="1" ht="22.9" customHeight="1" x14ac:dyDescent="0.2">
      <c r="B786" s="117"/>
      <c r="D786" s="118" t="s">
        <v>74</v>
      </c>
      <c r="E786" s="127" t="s">
        <v>1096</v>
      </c>
      <c r="F786" s="127" t="s">
        <v>1097</v>
      </c>
      <c r="I786" s="120"/>
      <c r="J786" s="128">
        <f>BK786</f>
        <v>0</v>
      </c>
      <c r="L786" s="117"/>
      <c r="M786" s="122"/>
      <c r="P786" s="123">
        <f>SUM(P787:P845)</f>
        <v>0</v>
      </c>
      <c r="R786" s="123">
        <f>SUM(R787:R845)</f>
        <v>0.49519826</v>
      </c>
      <c r="T786" s="123">
        <f>SUM(T787:T845)</f>
        <v>0</v>
      </c>
      <c r="U786" s="328"/>
      <c r="V786" s="1" t="str">
        <f t="shared" si="10"/>
        <v/>
      </c>
      <c r="AR786" s="118" t="s">
        <v>88</v>
      </c>
      <c r="AT786" s="125" t="s">
        <v>74</v>
      </c>
      <c r="AU786" s="125" t="s">
        <v>82</v>
      </c>
      <c r="AY786" s="118" t="s">
        <v>156</v>
      </c>
      <c r="BK786" s="126">
        <f>SUM(BK787:BK845)</f>
        <v>0</v>
      </c>
    </row>
    <row r="787" spans="2:65" s="1" customFormat="1" ht="16.5" customHeight="1" x14ac:dyDescent="0.2">
      <c r="B787" s="33"/>
      <c r="C787" s="129" t="s">
        <v>1098</v>
      </c>
      <c r="D787" s="129" t="s">
        <v>159</v>
      </c>
      <c r="E787" s="130" t="s">
        <v>1099</v>
      </c>
      <c r="F787" s="131" t="s">
        <v>1100</v>
      </c>
      <c r="G787" s="132" t="s">
        <v>178</v>
      </c>
      <c r="H787" s="133">
        <v>23.457000000000001</v>
      </c>
      <c r="I787" s="134"/>
      <c r="J787" s="135">
        <f>ROUND(I787*H787,2)</f>
        <v>0</v>
      </c>
      <c r="K787" s="131" t="s">
        <v>163</v>
      </c>
      <c r="L787" s="33"/>
      <c r="M787" s="136" t="s">
        <v>19</v>
      </c>
      <c r="N787" s="137" t="s">
        <v>47</v>
      </c>
      <c r="P787" s="138">
        <f>O787*H787</f>
        <v>0</v>
      </c>
      <c r="Q787" s="138">
        <v>2.9999999999999997E-4</v>
      </c>
      <c r="R787" s="138">
        <f>Q787*H787</f>
        <v>7.0370999999999993E-3</v>
      </c>
      <c r="S787" s="138">
        <v>0</v>
      </c>
      <c r="T787" s="138">
        <f>S787*H787</f>
        <v>0</v>
      </c>
      <c r="U787" s="329" t="s">
        <v>19</v>
      </c>
      <c r="V787" s="1" t="str">
        <f t="shared" si="10"/>
        <v/>
      </c>
      <c r="AR787" s="140" t="s">
        <v>262</v>
      </c>
      <c r="AT787" s="140" t="s">
        <v>159</v>
      </c>
      <c r="AU787" s="140" t="s">
        <v>88</v>
      </c>
      <c r="AY787" s="18" t="s">
        <v>156</v>
      </c>
      <c r="BE787" s="141">
        <f>IF(N787="základní",J787,0)</f>
        <v>0</v>
      </c>
      <c r="BF787" s="141">
        <f>IF(N787="snížená",J787,0)</f>
        <v>0</v>
      </c>
      <c r="BG787" s="141">
        <f>IF(N787="zákl. přenesená",J787,0)</f>
        <v>0</v>
      </c>
      <c r="BH787" s="141">
        <f>IF(N787="sníž. přenesená",J787,0)</f>
        <v>0</v>
      </c>
      <c r="BI787" s="141">
        <f>IF(N787="nulová",J787,0)</f>
        <v>0</v>
      </c>
      <c r="BJ787" s="18" t="s">
        <v>88</v>
      </c>
      <c r="BK787" s="141">
        <f>ROUND(I787*H787,2)</f>
        <v>0</v>
      </c>
      <c r="BL787" s="18" t="s">
        <v>262</v>
      </c>
      <c r="BM787" s="140" t="s">
        <v>1101</v>
      </c>
    </row>
    <row r="788" spans="2:65" s="1" customFormat="1" ht="11.25" x14ac:dyDescent="0.2">
      <c r="B788" s="33"/>
      <c r="D788" s="142" t="s">
        <v>166</v>
      </c>
      <c r="F788" s="143" t="s">
        <v>1102</v>
      </c>
      <c r="I788" s="144"/>
      <c r="L788" s="33"/>
      <c r="M788" s="145"/>
      <c r="U788" s="330"/>
      <c r="V788" s="1" t="str">
        <f t="shared" si="10"/>
        <v/>
      </c>
      <c r="AT788" s="18" t="s">
        <v>166</v>
      </c>
      <c r="AU788" s="18" t="s">
        <v>88</v>
      </c>
    </row>
    <row r="789" spans="2:65" s="14" customFormat="1" ht="11.25" x14ac:dyDescent="0.2">
      <c r="B789" s="159"/>
      <c r="D789" s="147" t="s">
        <v>168</v>
      </c>
      <c r="E789" s="160" t="s">
        <v>19</v>
      </c>
      <c r="F789" s="161" t="s">
        <v>289</v>
      </c>
      <c r="H789" s="160" t="s">
        <v>19</v>
      </c>
      <c r="I789" s="162"/>
      <c r="L789" s="159"/>
      <c r="M789" s="163"/>
      <c r="U789" s="333"/>
      <c r="V789" s="1" t="str">
        <f t="shared" si="10"/>
        <v/>
      </c>
      <c r="AT789" s="160" t="s">
        <v>168</v>
      </c>
      <c r="AU789" s="160" t="s">
        <v>88</v>
      </c>
      <c r="AV789" s="14" t="s">
        <v>82</v>
      </c>
      <c r="AW789" s="14" t="s">
        <v>36</v>
      </c>
      <c r="AX789" s="14" t="s">
        <v>75</v>
      </c>
      <c r="AY789" s="160" t="s">
        <v>156</v>
      </c>
    </row>
    <row r="790" spans="2:65" s="12" customFormat="1" ht="11.25" x14ac:dyDescent="0.2">
      <c r="B790" s="146"/>
      <c r="D790" s="147" t="s">
        <v>168</v>
      </c>
      <c r="E790" s="148" t="s">
        <v>19</v>
      </c>
      <c r="F790" s="149" t="s">
        <v>1103</v>
      </c>
      <c r="H790" s="150">
        <v>6.75</v>
      </c>
      <c r="I790" s="151"/>
      <c r="L790" s="146"/>
      <c r="M790" s="152"/>
      <c r="U790" s="331"/>
      <c r="V790" s="1" t="str">
        <f t="shared" si="10"/>
        <v/>
      </c>
      <c r="AT790" s="148" t="s">
        <v>168</v>
      </c>
      <c r="AU790" s="148" t="s">
        <v>88</v>
      </c>
      <c r="AV790" s="12" t="s">
        <v>88</v>
      </c>
      <c r="AW790" s="12" t="s">
        <v>36</v>
      </c>
      <c r="AX790" s="12" t="s">
        <v>75</v>
      </c>
      <c r="AY790" s="148" t="s">
        <v>156</v>
      </c>
    </row>
    <row r="791" spans="2:65" s="12" customFormat="1" ht="11.25" x14ac:dyDescent="0.2">
      <c r="B791" s="146"/>
      <c r="D791" s="147" t="s">
        <v>168</v>
      </c>
      <c r="E791" s="148" t="s">
        <v>19</v>
      </c>
      <c r="F791" s="149" t="s">
        <v>1104</v>
      </c>
      <c r="H791" s="150">
        <v>-0.90300000000000002</v>
      </c>
      <c r="I791" s="151"/>
      <c r="L791" s="146"/>
      <c r="M791" s="152"/>
      <c r="U791" s="331"/>
      <c r="V791" s="1" t="str">
        <f t="shared" si="10"/>
        <v/>
      </c>
      <c r="AT791" s="148" t="s">
        <v>168</v>
      </c>
      <c r="AU791" s="148" t="s">
        <v>88</v>
      </c>
      <c r="AV791" s="12" t="s">
        <v>88</v>
      </c>
      <c r="AW791" s="12" t="s">
        <v>36</v>
      </c>
      <c r="AX791" s="12" t="s">
        <v>75</v>
      </c>
      <c r="AY791" s="148" t="s">
        <v>156</v>
      </c>
    </row>
    <row r="792" spans="2:65" s="14" customFormat="1" ht="11.25" x14ac:dyDescent="0.2">
      <c r="B792" s="159"/>
      <c r="D792" s="147" t="s">
        <v>168</v>
      </c>
      <c r="E792" s="160" t="s">
        <v>19</v>
      </c>
      <c r="F792" s="161" t="s">
        <v>1105</v>
      </c>
      <c r="H792" s="160" t="s">
        <v>19</v>
      </c>
      <c r="I792" s="162"/>
      <c r="L792" s="159"/>
      <c r="M792" s="163"/>
      <c r="U792" s="333"/>
      <c r="V792" s="1" t="str">
        <f t="shared" si="10"/>
        <v/>
      </c>
      <c r="AT792" s="160" t="s">
        <v>168</v>
      </c>
      <c r="AU792" s="160" t="s">
        <v>88</v>
      </c>
      <c r="AV792" s="14" t="s">
        <v>82</v>
      </c>
      <c r="AW792" s="14" t="s">
        <v>36</v>
      </c>
      <c r="AX792" s="14" t="s">
        <v>75</v>
      </c>
      <c r="AY792" s="160" t="s">
        <v>156</v>
      </c>
    </row>
    <row r="793" spans="2:65" s="12" customFormat="1" ht="11.25" x14ac:dyDescent="0.2">
      <c r="B793" s="146"/>
      <c r="D793" s="147" t="s">
        <v>168</v>
      </c>
      <c r="E793" s="148" t="s">
        <v>19</v>
      </c>
      <c r="F793" s="149" t="s">
        <v>1106</v>
      </c>
      <c r="H793" s="150">
        <v>17.64</v>
      </c>
      <c r="I793" s="151"/>
      <c r="L793" s="146"/>
      <c r="M793" s="152"/>
      <c r="U793" s="331"/>
      <c r="V793" s="1" t="str">
        <f t="shared" si="10"/>
        <v/>
      </c>
      <c r="AT793" s="148" t="s">
        <v>168</v>
      </c>
      <c r="AU793" s="148" t="s">
        <v>88</v>
      </c>
      <c r="AV793" s="12" t="s">
        <v>88</v>
      </c>
      <c r="AW793" s="12" t="s">
        <v>36</v>
      </c>
      <c r="AX793" s="12" t="s">
        <v>75</v>
      </c>
      <c r="AY793" s="148" t="s">
        <v>156</v>
      </c>
    </row>
    <row r="794" spans="2:65" s="12" customFormat="1" ht="11.25" x14ac:dyDescent="0.2">
      <c r="B794" s="146"/>
      <c r="D794" s="147" t="s">
        <v>168</v>
      </c>
      <c r="E794" s="148" t="s">
        <v>19</v>
      </c>
      <c r="F794" s="149" t="s">
        <v>1107</v>
      </c>
      <c r="H794" s="150">
        <v>-1.68</v>
      </c>
      <c r="I794" s="151"/>
      <c r="L794" s="146"/>
      <c r="M794" s="152"/>
      <c r="U794" s="331"/>
      <c r="V794" s="1" t="str">
        <f t="shared" si="10"/>
        <v/>
      </c>
      <c r="AT794" s="148" t="s">
        <v>168</v>
      </c>
      <c r="AU794" s="148" t="s">
        <v>88</v>
      </c>
      <c r="AV794" s="12" t="s">
        <v>88</v>
      </c>
      <c r="AW794" s="12" t="s">
        <v>36</v>
      </c>
      <c r="AX794" s="12" t="s">
        <v>75</v>
      </c>
      <c r="AY794" s="148" t="s">
        <v>156</v>
      </c>
    </row>
    <row r="795" spans="2:65" s="14" customFormat="1" ht="11.25" x14ac:dyDescent="0.2">
      <c r="B795" s="159"/>
      <c r="D795" s="147" t="s">
        <v>168</v>
      </c>
      <c r="E795" s="160" t="s">
        <v>19</v>
      </c>
      <c r="F795" s="161" t="s">
        <v>710</v>
      </c>
      <c r="H795" s="160" t="s">
        <v>19</v>
      </c>
      <c r="I795" s="162"/>
      <c r="L795" s="159"/>
      <c r="M795" s="163"/>
      <c r="U795" s="333"/>
      <c r="V795" s="1" t="str">
        <f t="shared" si="10"/>
        <v/>
      </c>
      <c r="AT795" s="160" t="s">
        <v>168</v>
      </c>
      <c r="AU795" s="160" t="s">
        <v>88</v>
      </c>
      <c r="AV795" s="14" t="s">
        <v>82</v>
      </c>
      <c r="AW795" s="14" t="s">
        <v>36</v>
      </c>
      <c r="AX795" s="14" t="s">
        <v>75</v>
      </c>
      <c r="AY795" s="160" t="s">
        <v>156</v>
      </c>
    </row>
    <row r="796" spans="2:65" s="12" customFormat="1" ht="11.25" x14ac:dyDescent="0.2">
      <c r="B796" s="146"/>
      <c r="D796" s="147" t="s">
        <v>168</v>
      </c>
      <c r="E796" s="148" t="s">
        <v>19</v>
      </c>
      <c r="F796" s="149" t="s">
        <v>1108</v>
      </c>
      <c r="H796" s="150">
        <v>1.65</v>
      </c>
      <c r="I796" s="151"/>
      <c r="L796" s="146"/>
      <c r="M796" s="152"/>
      <c r="U796" s="331"/>
      <c r="V796" s="1" t="str">
        <f t="shared" si="10"/>
        <v/>
      </c>
      <c r="AT796" s="148" t="s">
        <v>168</v>
      </c>
      <c r="AU796" s="148" t="s">
        <v>88</v>
      </c>
      <c r="AV796" s="12" t="s">
        <v>88</v>
      </c>
      <c r="AW796" s="12" t="s">
        <v>36</v>
      </c>
      <c r="AX796" s="12" t="s">
        <v>75</v>
      </c>
      <c r="AY796" s="148" t="s">
        <v>156</v>
      </c>
    </row>
    <row r="797" spans="2:65" s="13" customFormat="1" ht="11.25" x14ac:dyDescent="0.2">
      <c r="B797" s="153"/>
      <c r="D797" s="147" t="s">
        <v>168</v>
      </c>
      <c r="E797" s="154" t="s">
        <v>19</v>
      </c>
      <c r="F797" s="155" t="s">
        <v>170</v>
      </c>
      <c r="H797" s="156">
        <v>23.457000000000001</v>
      </c>
      <c r="I797" s="157"/>
      <c r="L797" s="153"/>
      <c r="M797" s="158"/>
      <c r="U797" s="332"/>
      <c r="V797" s="1" t="str">
        <f t="shared" si="10"/>
        <v/>
      </c>
      <c r="AT797" s="154" t="s">
        <v>168</v>
      </c>
      <c r="AU797" s="154" t="s">
        <v>88</v>
      </c>
      <c r="AV797" s="13" t="s">
        <v>164</v>
      </c>
      <c r="AW797" s="13" t="s">
        <v>36</v>
      </c>
      <c r="AX797" s="13" t="s">
        <v>82</v>
      </c>
      <c r="AY797" s="154" t="s">
        <v>156</v>
      </c>
    </row>
    <row r="798" spans="2:65" s="1" customFormat="1" ht="21.75" customHeight="1" x14ac:dyDescent="0.2">
      <c r="B798" s="33"/>
      <c r="C798" s="129" t="s">
        <v>1109</v>
      </c>
      <c r="D798" s="129" t="s">
        <v>159</v>
      </c>
      <c r="E798" s="130" t="s">
        <v>1110</v>
      </c>
      <c r="F798" s="131" t="s">
        <v>1111</v>
      </c>
      <c r="G798" s="132" t="s">
        <v>178</v>
      </c>
      <c r="H798" s="133">
        <v>23.457000000000001</v>
      </c>
      <c r="I798" s="134"/>
      <c r="J798" s="135">
        <f>ROUND(I798*H798,2)</f>
        <v>0</v>
      </c>
      <c r="K798" s="131" t="s">
        <v>163</v>
      </c>
      <c r="L798" s="33"/>
      <c r="M798" s="136" t="s">
        <v>19</v>
      </c>
      <c r="N798" s="137" t="s">
        <v>47</v>
      </c>
      <c r="P798" s="138">
        <f>O798*H798</f>
        <v>0</v>
      </c>
      <c r="Q798" s="138">
        <v>6.0000000000000001E-3</v>
      </c>
      <c r="R798" s="138">
        <f>Q798*H798</f>
        <v>0.14074200000000001</v>
      </c>
      <c r="S798" s="138">
        <v>0</v>
      </c>
      <c r="T798" s="138">
        <f>S798*H798</f>
        <v>0</v>
      </c>
      <c r="U798" s="329" t="s">
        <v>19</v>
      </c>
      <c r="V798" s="1" t="str">
        <f t="shared" si="10"/>
        <v/>
      </c>
      <c r="AR798" s="140" t="s">
        <v>262</v>
      </c>
      <c r="AT798" s="140" t="s">
        <v>159</v>
      </c>
      <c r="AU798" s="140" t="s">
        <v>88</v>
      </c>
      <c r="AY798" s="18" t="s">
        <v>156</v>
      </c>
      <c r="BE798" s="141">
        <f>IF(N798="základní",J798,0)</f>
        <v>0</v>
      </c>
      <c r="BF798" s="141">
        <f>IF(N798="snížená",J798,0)</f>
        <v>0</v>
      </c>
      <c r="BG798" s="141">
        <f>IF(N798="zákl. přenesená",J798,0)</f>
        <v>0</v>
      </c>
      <c r="BH798" s="141">
        <f>IF(N798="sníž. přenesená",J798,0)</f>
        <v>0</v>
      </c>
      <c r="BI798" s="141">
        <f>IF(N798="nulová",J798,0)</f>
        <v>0</v>
      </c>
      <c r="BJ798" s="18" t="s">
        <v>88</v>
      </c>
      <c r="BK798" s="141">
        <f>ROUND(I798*H798,2)</f>
        <v>0</v>
      </c>
      <c r="BL798" s="18" t="s">
        <v>262</v>
      </c>
      <c r="BM798" s="140" t="s">
        <v>1112</v>
      </c>
    </row>
    <row r="799" spans="2:65" s="1" customFormat="1" ht="11.25" x14ac:dyDescent="0.2">
      <c r="B799" s="33"/>
      <c r="D799" s="142" t="s">
        <v>166</v>
      </c>
      <c r="F799" s="143" t="s">
        <v>1113</v>
      </c>
      <c r="I799" s="144"/>
      <c r="L799" s="33"/>
      <c r="M799" s="145"/>
      <c r="U799" s="330"/>
      <c r="V799" s="1" t="str">
        <f t="shared" si="10"/>
        <v/>
      </c>
      <c r="AT799" s="18" t="s">
        <v>166</v>
      </c>
      <c r="AU799" s="18" t="s">
        <v>88</v>
      </c>
    </row>
    <row r="800" spans="2:65" s="1" customFormat="1" ht="16.5" customHeight="1" x14ac:dyDescent="0.2">
      <c r="B800" s="33"/>
      <c r="C800" s="171" t="s">
        <v>1114</v>
      </c>
      <c r="D800" s="171" t="s">
        <v>580</v>
      </c>
      <c r="E800" s="172" t="s">
        <v>1115</v>
      </c>
      <c r="F800" s="173" t="s">
        <v>1116</v>
      </c>
      <c r="G800" s="174" t="s">
        <v>178</v>
      </c>
      <c r="H800" s="175">
        <v>25.803000000000001</v>
      </c>
      <c r="I800" s="176"/>
      <c r="J800" s="177">
        <f>ROUND(I800*H800,2)</f>
        <v>0</v>
      </c>
      <c r="K800" s="173" t="s">
        <v>19</v>
      </c>
      <c r="L800" s="178"/>
      <c r="M800" s="179" t="s">
        <v>19</v>
      </c>
      <c r="N800" s="180" t="s">
        <v>47</v>
      </c>
      <c r="P800" s="138">
        <f>O800*H800</f>
        <v>0</v>
      </c>
      <c r="Q800" s="138">
        <v>1.2319999999999999E-2</v>
      </c>
      <c r="R800" s="138">
        <f>Q800*H800</f>
        <v>0.31789296</v>
      </c>
      <c r="S800" s="138">
        <v>0</v>
      </c>
      <c r="T800" s="138">
        <f>S800*H800</f>
        <v>0</v>
      </c>
      <c r="U800" s="329" t="s">
        <v>19</v>
      </c>
      <c r="V800" s="1" t="str">
        <f t="shared" si="10"/>
        <v/>
      </c>
      <c r="AR800" s="140" t="s">
        <v>386</v>
      </c>
      <c r="AT800" s="140" t="s">
        <v>580</v>
      </c>
      <c r="AU800" s="140" t="s">
        <v>88</v>
      </c>
      <c r="AY800" s="18" t="s">
        <v>156</v>
      </c>
      <c r="BE800" s="141">
        <f>IF(N800="základní",J800,0)</f>
        <v>0</v>
      </c>
      <c r="BF800" s="141">
        <f>IF(N800="snížená",J800,0)</f>
        <v>0</v>
      </c>
      <c r="BG800" s="141">
        <f>IF(N800="zákl. přenesená",J800,0)</f>
        <v>0</v>
      </c>
      <c r="BH800" s="141">
        <f>IF(N800="sníž. přenesená",J800,0)</f>
        <v>0</v>
      </c>
      <c r="BI800" s="141">
        <f>IF(N800="nulová",J800,0)</f>
        <v>0</v>
      </c>
      <c r="BJ800" s="18" t="s">
        <v>88</v>
      </c>
      <c r="BK800" s="141">
        <f>ROUND(I800*H800,2)</f>
        <v>0</v>
      </c>
      <c r="BL800" s="18" t="s">
        <v>262</v>
      </c>
      <c r="BM800" s="140" t="s">
        <v>1117</v>
      </c>
    </row>
    <row r="801" spans="2:65" s="12" customFormat="1" ht="11.25" x14ac:dyDescent="0.2">
      <c r="B801" s="146"/>
      <c r="D801" s="147" t="s">
        <v>168</v>
      </c>
      <c r="F801" s="149" t="s">
        <v>1118</v>
      </c>
      <c r="H801" s="150">
        <v>25.803000000000001</v>
      </c>
      <c r="I801" s="151"/>
      <c r="L801" s="146"/>
      <c r="M801" s="152"/>
      <c r="U801" s="331"/>
      <c r="V801" s="1" t="str">
        <f t="shared" si="10"/>
        <v/>
      </c>
      <c r="AT801" s="148" t="s">
        <v>168</v>
      </c>
      <c r="AU801" s="148" t="s">
        <v>88</v>
      </c>
      <c r="AV801" s="12" t="s">
        <v>88</v>
      </c>
      <c r="AW801" s="12" t="s">
        <v>4</v>
      </c>
      <c r="AX801" s="12" t="s">
        <v>82</v>
      </c>
      <c r="AY801" s="148" t="s">
        <v>156</v>
      </c>
    </row>
    <row r="802" spans="2:65" s="1" customFormat="1" ht="16.5" customHeight="1" x14ac:dyDescent="0.2">
      <c r="B802" s="33"/>
      <c r="C802" s="129" t="s">
        <v>1119</v>
      </c>
      <c r="D802" s="129" t="s">
        <v>159</v>
      </c>
      <c r="E802" s="130" t="s">
        <v>1120</v>
      </c>
      <c r="F802" s="131" t="s">
        <v>1121</v>
      </c>
      <c r="G802" s="132" t="s">
        <v>215</v>
      </c>
      <c r="H802" s="133">
        <v>7.8</v>
      </c>
      <c r="I802" s="134"/>
      <c r="J802" s="135">
        <f>ROUND(I802*H802,2)</f>
        <v>0</v>
      </c>
      <c r="K802" s="131" t="s">
        <v>163</v>
      </c>
      <c r="L802" s="33"/>
      <c r="M802" s="136" t="s">
        <v>19</v>
      </c>
      <c r="N802" s="137" t="s">
        <v>47</v>
      </c>
      <c r="P802" s="138">
        <f>O802*H802</f>
        <v>0</v>
      </c>
      <c r="Q802" s="138">
        <v>2.0000000000000001E-4</v>
      </c>
      <c r="R802" s="138">
        <f>Q802*H802</f>
        <v>1.56E-3</v>
      </c>
      <c r="S802" s="138">
        <v>0</v>
      </c>
      <c r="T802" s="138">
        <f>S802*H802</f>
        <v>0</v>
      </c>
      <c r="U802" s="329" t="s">
        <v>19</v>
      </c>
      <c r="V802" s="1" t="str">
        <f t="shared" si="10"/>
        <v/>
      </c>
      <c r="AR802" s="140" t="s">
        <v>262</v>
      </c>
      <c r="AT802" s="140" t="s">
        <v>159</v>
      </c>
      <c r="AU802" s="140" t="s">
        <v>88</v>
      </c>
      <c r="AY802" s="18" t="s">
        <v>156</v>
      </c>
      <c r="BE802" s="141">
        <f>IF(N802="základní",J802,0)</f>
        <v>0</v>
      </c>
      <c r="BF802" s="141">
        <f>IF(N802="snížená",J802,0)</f>
        <v>0</v>
      </c>
      <c r="BG802" s="141">
        <f>IF(N802="zákl. přenesená",J802,0)</f>
        <v>0</v>
      </c>
      <c r="BH802" s="141">
        <f>IF(N802="sníž. přenesená",J802,0)</f>
        <v>0</v>
      </c>
      <c r="BI802" s="141">
        <f>IF(N802="nulová",J802,0)</f>
        <v>0</v>
      </c>
      <c r="BJ802" s="18" t="s">
        <v>88</v>
      </c>
      <c r="BK802" s="141">
        <f>ROUND(I802*H802,2)</f>
        <v>0</v>
      </c>
      <c r="BL802" s="18" t="s">
        <v>262</v>
      </c>
      <c r="BM802" s="140" t="s">
        <v>1122</v>
      </c>
    </row>
    <row r="803" spans="2:65" s="1" customFormat="1" ht="11.25" x14ac:dyDescent="0.2">
      <c r="B803" s="33"/>
      <c r="D803" s="142" t="s">
        <v>166</v>
      </c>
      <c r="F803" s="143" t="s">
        <v>1123</v>
      </c>
      <c r="I803" s="144"/>
      <c r="L803" s="33"/>
      <c r="M803" s="145"/>
      <c r="U803" s="330"/>
      <c r="V803" s="1" t="str">
        <f t="shared" si="10"/>
        <v/>
      </c>
      <c r="AT803" s="18" t="s">
        <v>166</v>
      </c>
      <c r="AU803" s="18" t="s">
        <v>88</v>
      </c>
    </row>
    <row r="804" spans="2:65" s="12" customFormat="1" ht="11.25" x14ac:dyDescent="0.2">
      <c r="B804" s="146"/>
      <c r="D804" s="147" t="s">
        <v>168</v>
      </c>
      <c r="E804" s="148" t="s">
        <v>19</v>
      </c>
      <c r="F804" s="149" t="s">
        <v>1124</v>
      </c>
      <c r="H804" s="150">
        <v>1.5</v>
      </c>
      <c r="I804" s="151"/>
      <c r="L804" s="146"/>
      <c r="M804" s="152"/>
      <c r="U804" s="331"/>
      <c r="V804" s="1" t="str">
        <f t="shared" si="10"/>
        <v/>
      </c>
      <c r="AT804" s="148" t="s">
        <v>168</v>
      </c>
      <c r="AU804" s="148" t="s">
        <v>88</v>
      </c>
      <c r="AV804" s="12" t="s">
        <v>88</v>
      </c>
      <c r="AW804" s="12" t="s">
        <v>36</v>
      </c>
      <c r="AX804" s="12" t="s">
        <v>75</v>
      </c>
      <c r="AY804" s="148" t="s">
        <v>156</v>
      </c>
    </row>
    <row r="805" spans="2:65" s="12" customFormat="1" ht="11.25" x14ac:dyDescent="0.2">
      <c r="B805" s="146"/>
      <c r="D805" s="147" t="s">
        <v>168</v>
      </c>
      <c r="E805" s="148" t="s">
        <v>19</v>
      </c>
      <c r="F805" s="149" t="s">
        <v>1125</v>
      </c>
      <c r="H805" s="150">
        <v>6.3</v>
      </c>
      <c r="I805" s="151"/>
      <c r="L805" s="146"/>
      <c r="M805" s="152"/>
      <c r="U805" s="331"/>
      <c r="V805" s="1" t="str">
        <f t="shared" si="10"/>
        <v/>
      </c>
      <c r="AT805" s="148" t="s">
        <v>168</v>
      </c>
      <c r="AU805" s="148" t="s">
        <v>88</v>
      </c>
      <c r="AV805" s="12" t="s">
        <v>88</v>
      </c>
      <c r="AW805" s="12" t="s">
        <v>36</v>
      </c>
      <c r="AX805" s="12" t="s">
        <v>75</v>
      </c>
      <c r="AY805" s="148" t="s">
        <v>156</v>
      </c>
    </row>
    <row r="806" spans="2:65" s="13" customFormat="1" ht="11.25" x14ac:dyDescent="0.2">
      <c r="B806" s="153"/>
      <c r="D806" s="147" t="s">
        <v>168</v>
      </c>
      <c r="E806" s="154" t="s">
        <v>19</v>
      </c>
      <c r="F806" s="155" t="s">
        <v>170</v>
      </c>
      <c r="H806" s="156">
        <v>7.8</v>
      </c>
      <c r="I806" s="157"/>
      <c r="L806" s="153"/>
      <c r="M806" s="158"/>
      <c r="U806" s="332"/>
      <c r="V806" s="1" t="str">
        <f t="shared" si="10"/>
        <v/>
      </c>
      <c r="AT806" s="154" t="s">
        <v>168</v>
      </c>
      <c r="AU806" s="154" t="s">
        <v>88</v>
      </c>
      <c r="AV806" s="13" t="s">
        <v>164</v>
      </c>
      <c r="AW806" s="13" t="s">
        <v>36</v>
      </c>
      <c r="AX806" s="13" t="s">
        <v>82</v>
      </c>
      <c r="AY806" s="154" t="s">
        <v>156</v>
      </c>
    </row>
    <row r="807" spans="2:65" s="1" customFormat="1" ht="16.5" customHeight="1" x14ac:dyDescent="0.2">
      <c r="B807" s="33"/>
      <c r="C807" s="129" t="s">
        <v>1126</v>
      </c>
      <c r="D807" s="129" t="s">
        <v>159</v>
      </c>
      <c r="E807" s="130" t="s">
        <v>1127</v>
      </c>
      <c r="F807" s="131" t="s">
        <v>1128</v>
      </c>
      <c r="G807" s="132" t="s">
        <v>215</v>
      </c>
      <c r="H807" s="133">
        <v>1.5</v>
      </c>
      <c r="I807" s="134"/>
      <c r="J807" s="135">
        <f>ROUND(I807*H807,2)</f>
        <v>0</v>
      </c>
      <c r="K807" s="131" t="s">
        <v>163</v>
      </c>
      <c r="L807" s="33"/>
      <c r="M807" s="136" t="s">
        <v>19</v>
      </c>
      <c r="N807" s="137" t="s">
        <v>47</v>
      </c>
      <c r="P807" s="138">
        <f>O807*H807</f>
        <v>0</v>
      </c>
      <c r="Q807" s="138">
        <v>2.0000000000000001E-4</v>
      </c>
      <c r="R807" s="138">
        <f>Q807*H807</f>
        <v>3.0000000000000003E-4</v>
      </c>
      <c r="S807" s="138">
        <v>0</v>
      </c>
      <c r="T807" s="138">
        <f>S807*H807</f>
        <v>0</v>
      </c>
      <c r="U807" s="329" t="s">
        <v>19</v>
      </c>
      <c r="V807" s="1" t="str">
        <f t="shared" si="10"/>
        <v/>
      </c>
      <c r="AR807" s="140" t="s">
        <v>262</v>
      </c>
      <c r="AT807" s="140" t="s">
        <v>159</v>
      </c>
      <c r="AU807" s="140" t="s">
        <v>88</v>
      </c>
      <c r="AY807" s="18" t="s">
        <v>156</v>
      </c>
      <c r="BE807" s="141">
        <f>IF(N807="základní",J807,0)</f>
        <v>0</v>
      </c>
      <c r="BF807" s="141">
        <f>IF(N807="snížená",J807,0)</f>
        <v>0</v>
      </c>
      <c r="BG807" s="141">
        <f>IF(N807="zákl. přenesená",J807,0)</f>
        <v>0</v>
      </c>
      <c r="BH807" s="141">
        <f>IF(N807="sníž. přenesená",J807,0)</f>
        <v>0</v>
      </c>
      <c r="BI807" s="141">
        <f>IF(N807="nulová",J807,0)</f>
        <v>0</v>
      </c>
      <c r="BJ807" s="18" t="s">
        <v>88</v>
      </c>
      <c r="BK807" s="141">
        <f>ROUND(I807*H807,2)</f>
        <v>0</v>
      </c>
      <c r="BL807" s="18" t="s">
        <v>262</v>
      </c>
      <c r="BM807" s="140" t="s">
        <v>1129</v>
      </c>
    </row>
    <row r="808" spans="2:65" s="1" customFormat="1" ht="11.25" x14ac:dyDescent="0.2">
      <c r="B808" s="33"/>
      <c r="D808" s="142" t="s">
        <v>166</v>
      </c>
      <c r="F808" s="143" t="s">
        <v>1130</v>
      </c>
      <c r="I808" s="144"/>
      <c r="L808" s="33"/>
      <c r="M808" s="145"/>
      <c r="U808" s="330"/>
      <c r="V808" s="1" t="str">
        <f t="shared" si="10"/>
        <v/>
      </c>
      <c r="AT808" s="18" t="s">
        <v>166</v>
      </c>
      <c r="AU808" s="18" t="s">
        <v>88</v>
      </c>
    </row>
    <row r="809" spans="2:65" s="12" customFormat="1" ht="11.25" x14ac:dyDescent="0.2">
      <c r="B809" s="146"/>
      <c r="D809" s="147" t="s">
        <v>168</v>
      </c>
      <c r="E809" s="148" t="s">
        <v>19</v>
      </c>
      <c r="F809" s="149" t="s">
        <v>1131</v>
      </c>
      <c r="H809" s="150">
        <v>1.5</v>
      </c>
      <c r="I809" s="151"/>
      <c r="L809" s="146"/>
      <c r="M809" s="152"/>
      <c r="U809" s="331"/>
      <c r="V809" s="1" t="str">
        <f t="shared" si="10"/>
        <v/>
      </c>
      <c r="AT809" s="148" t="s">
        <v>168</v>
      </c>
      <c r="AU809" s="148" t="s">
        <v>88</v>
      </c>
      <c r="AV809" s="12" t="s">
        <v>88</v>
      </c>
      <c r="AW809" s="12" t="s">
        <v>36</v>
      </c>
      <c r="AX809" s="12" t="s">
        <v>75</v>
      </c>
      <c r="AY809" s="148" t="s">
        <v>156</v>
      </c>
    </row>
    <row r="810" spans="2:65" s="13" customFormat="1" ht="11.25" x14ac:dyDescent="0.2">
      <c r="B810" s="153"/>
      <c r="D810" s="147" t="s">
        <v>168</v>
      </c>
      <c r="E810" s="154" t="s">
        <v>19</v>
      </c>
      <c r="F810" s="155" t="s">
        <v>170</v>
      </c>
      <c r="H810" s="156">
        <v>1.5</v>
      </c>
      <c r="I810" s="157"/>
      <c r="L810" s="153"/>
      <c r="M810" s="158"/>
      <c r="U810" s="332"/>
      <c r="V810" s="1" t="str">
        <f t="shared" si="10"/>
        <v/>
      </c>
      <c r="AT810" s="154" t="s">
        <v>168</v>
      </c>
      <c r="AU810" s="154" t="s">
        <v>88</v>
      </c>
      <c r="AV810" s="13" t="s">
        <v>164</v>
      </c>
      <c r="AW810" s="13" t="s">
        <v>36</v>
      </c>
      <c r="AX810" s="13" t="s">
        <v>82</v>
      </c>
      <c r="AY810" s="154" t="s">
        <v>156</v>
      </c>
    </row>
    <row r="811" spans="2:65" s="1" customFormat="1" ht="16.5" customHeight="1" x14ac:dyDescent="0.2">
      <c r="B811" s="33"/>
      <c r="C811" s="129" t="s">
        <v>1132</v>
      </c>
      <c r="D811" s="129" t="s">
        <v>159</v>
      </c>
      <c r="E811" s="130" t="s">
        <v>1133</v>
      </c>
      <c r="F811" s="131" t="s">
        <v>1134</v>
      </c>
      <c r="G811" s="132" t="s">
        <v>215</v>
      </c>
      <c r="H811" s="133">
        <v>11.4</v>
      </c>
      <c r="I811" s="134"/>
      <c r="J811" s="135">
        <f>ROUND(I811*H811,2)</f>
        <v>0</v>
      </c>
      <c r="K811" s="131" t="s">
        <v>163</v>
      </c>
      <c r="L811" s="33"/>
      <c r="M811" s="136" t="s">
        <v>19</v>
      </c>
      <c r="N811" s="137" t="s">
        <v>47</v>
      </c>
      <c r="P811" s="138">
        <f>O811*H811</f>
        <v>0</v>
      </c>
      <c r="Q811" s="138">
        <v>1.8000000000000001E-4</v>
      </c>
      <c r="R811" s="138">
        <f>Q811*H811</f>
        <v>2.052E-3</v>
      </c>
      <c r="S811" s="138">
        <v>0</v>
      </c>
      <c r="T811" s="138">
        <f>S811*H811</f>
        <v>0</v>
      </c>
      <c r="U811" s="329" t="s">
        <v>19</v>
      </c>
      <c r="V811" s="1" t="str">
        <f t="shared" si="10"/>
        <v/>
      </c>
      <c r="AR811" s="140" t="s">
        <v>262</v>
      </c>
      <c r="AT811" s="140" t="s">
        <v>159</v>
      </c>
      <c r="AU811" s="140" t="s">
        <v>88</v>
      </c>
      <c r="AY811" s="18" t="s">
        <v>156</v>
      </c>
      <c r="BE811" s="141">
        <f>IF(N811="základní",J811,0)</f>
        <v>0</v>
      </c>
      <c r="BF811" s="141">
        <f>IF(N811="snížená",J811,0)</f>
        <v>0</v>
      </c>
      <c r="BG811" s="141">
        <f>IF(N811="zákl. přenesená",J811,0)</f>
        <v>0</v>
      </c>
      <c r="BH811" s="141">
        <f>IF(N811="sníž. přenesená",J811,0)</f>
        <v>0</v>
      </c>
      <c r="BI811" s="141">
        <f>IF(N811="nulová",J811,0)</f>
        <v>0</v>
      </c>
      <c r="BJ811" s="18" t="s">
        <v>88</v>
      </c>
      <c r="BK811" s="141">
        <f>ROUND(I811*H811,2)</f>
        <v>0</v>
      </c>
      <c r="BL811" s="18" t="s">
        <v>262</v>
      </c>
      <c r="BM811" s="140" t="s">
        <v>1135</v>
      </c>
    </row>
    <row r="812" spans="2:65" s="1" customFormat="1" ht="11.25" x14ac:dyDescent="0.2">
      <c r="B812" s="33"/>
      <c r="D812" s="142" t="s">
        <v>166</v>
      </c>
      <c r="F812" s="143" t="s">
        <v>1136</v>
      </c>
      <c r="I812" s="144"/>
      <c r="L812" s="33"/>
      <c r="M812" s="145"/>
      <c r="U812" s="330"/>
      <c r="V812" s="1" t="str">
        <f t="shared" ref="V812:V875" si="11">IF(U812="investice",J812,"")</f>
        <v/>
      </c>
      <c r="AT812" s="18" t="s">
        <v>166</v>
      </c>
      <c r="AU812" s="18" t="s">
        <v>88</v>
      </c>
    </row>
    <row r="813" spans="2:65" s="12" customFormat="1" ht="11.25" x14ac:dyDescent="0.2">
      <c r="B813" s="146"/>
      <c r="D813" s="147" t="s">
        <v>168</v>
      </c>
      <c r="E813" s="148" t="s">
        <v>19</v>
      </c>
      <c r="F813" s="149" t="s">
        <v>1137</v>
      </c>
      <c r="H813" s="150">
        <v>3.8</v>
      </c>
      <c r="I813" s="151"/>
      <c r="L813" s="146"/>
      <c r="M813" s="152"/>
      <c r="U813" s="331"/>
      <c r="V813" s="1" t="str">
        <f t="shared" si="11"/>
        <v/>
      </c>
      <c r="AT813" s="148" t="s">
        <v>168</v>
      </c>
      <c r="AU813" s="148" t="s">
        <v>88</v>
      </c>
      <c r="AV813" s="12" t="s">
        <v>88</v>
      </c>
      <c r="AW813" s="12" t="s">
        <v>36</v>
      </c>
      <c r="AX813" s="12" t="s">
        <v>75</v>
      </c>
      <c r="AY813" s="148" t="s">
        <v>156</v>
      </c>
    </row>
    <row r="814" spans="2:65" s="12" customFormat="1" ht="11.25" x14ac:dyDescent="0.2">
      <c r="B814" s="146"/>
      <c r="D814" s="147" t="s">
        <v>168</v>
      </c>
      <c r="E814" s="148" t="s">
        <v>19</v>
      </c>
      <c r="F814" s="149" t="s">
        <v>1138</v>
      </c>
      <c r="H814" s="150">
        <v>7.6</v>
      </c>
      <c r="I814" s="151"/>
      <c r="L814" s="146"/>
      <c r="M814" s="152"/>
      <c r="U814" s="331"/>
      <c r="V814" s="1" t="str">
        <f t="shared" si="11"/>
        <v/>
      </c>
      <c r="AT814" s="148" t="s">
        <v>168</v>
      </c>
      <c r="AU814" s="148" t="s">
        <v>88</v>
      </c>
      <c r="AV814" s="12" t="s">
        <v>88</v>
      </c>
      <c r="AW814" s="12" t="s">
        <v>36</v>
      </c>
      <c r="AX814" s="12" t="s">
        <v>75</v>
      </c>
      <c r="AY814" s="148" t="s">
        <v>156</v>
      </c>
    </row>
    <row r="815" spans="2:65" s="13" customFormat="1" ht="11.25" x14ac:dyDescent="0.2">
      <c r="B815" s="153"/>
      <c r="D815" s="147" t="s">
        <v>168</v>
      </c>
      <c r="E815" s="154" t="s">
        <v>19</v>
      </c>
      <c r="F815" s="155" t="s">
        <v>170</v>
      </c>
      <c r="H815" s="156">
        <v>11.399999999999999</v>
      </c>
      <c r="I815" s="157"/>
      <c r="L815" s="153"/>
      <c r="M815" s="158"/>
      <c r="U815" s="332"/>
      <c r="V815" s="1" t="str">
        <f t="shared" si="11"/>
        <v/>
      </c>
      <c r="AT815" s="154" t="s">
        <v>168</v>
      </c>
      <c r="AU815" s="154" t="s">
        <v>88</v>
      </c>
      <c r="AV815" s="13" t="s">
        <v>164</v>
      </c>
      <c r="AW815" s="13" t="s">
        <v>36</v>
      </c>
      <c r="AX815" s="13" t="s">
        <v>82</v>
      </c>
      <c r="AY815" s="154" t="s">
        <v>156</v>
      </c>
    </row>
    <row r="816" spans="2:65" s="1" customFormat="1" ht="16.5" customHeight="1" x14ac:dyDescent="0.2">
      <c r="B816" s="33"/>
      <c r="C816" s="171" t="s">
        <v>1139</v>
      </c>
      <c r="D816" s="171" t="s">
        <v>580</v>
      </c>
      <c r="E816" s="172" t="s">
        <v>1140</v>
      </c>
      <c r="F816" s="173" t="s">
        <v>1141</v>
      </c>
      <c r="G816" s="174" t="s">
        <v>215</v>
      </c>
      <c r="H816" s="175">
        <v>21.734999999999999</v>
      </c>
      <c r="I816" s="176"/>
      <c r="J816" s="177">
        <f>ROUND(I816*H816,2)</f>
        <v>0</v>
      </c>
      <c r="K816" s="173" t="s">
        <v>19</v>
      </c>
      <c r="L816" s="178"/>
      <c r="M816" s="179" t="s">
        <v>19</v>
      </c>
      <c r="N816" s="180" t="s">
        <v>47</v>
      </c>
      <c r="P816" s="138">
        <f>O816*H816</f>
        <v>0</v>
      </c>
      <c r="Q816" s="138">
        <v>1.2E-4</v>
      </c>
      <c r="R816" s="138">
        <f>Q816*H816</f>
        <v>2.6082000000000002E-3</v>
      </c>
      <c r="S816" s="138">
        <v>0</v>
      </c>
      <c r="T816" s="138">
        <f>S816*H816</f>
        <v>0</v>
      </c>
      <c r="U816" s="329" t="s">
        <v>19</v>
      </c>
      <c r="V816" s="1" t="str">
        <f t="shared" si="11"/>
        <v/>
      </c>
      <c r="AR816" s="140" t="s">
        <v>386</v>
      </c>
      <c r="AT816" s="140" t="s">
        <v>580</v>
      </c>
      <c r="AU816" s="140" t="s">
        <v>88</v>
      </c>
      <c r="AY816" s="18" t="s">
        <v>156</v>
      </c>
      <c r="BE816" s="141">
        <f>IF(N816="základní",J816,0)</f>
        <v>0</v>
      </c>
      <c r="BF816" s="141">
        <f>IF(N816="snížená",J816,0)</f>
        <v>0</v>
      </c>
      <c r="BG816" s="141">
        <f>IF(N816="zákl. přenesená",J816,0)</f>
        <v>0</v>
      </c>
      <c r="BH816" s="141">
        <f>IF(N816="sníž. přenesená",J816,0)</f>
        <v>0</v>
      </c>
      <c r="BI816" s="141">
        <f>IF(N816="nulová",J816,0)</f>
        <v>0</v>
      </c>
      <c r="BJ816" s="18" t="s">
        <v>88</v>
      </c>
      <c r="BK816" s="141">
        <f>ROUND(I816*H816,2)</f>
        <v>0</v>
      </c>
      <c r="BL816" s="18" t="s">
        <v>262</v>
      </c>
      <c r="BM816" s="140" t="s">
        <v>1142</v>
      </c>
    </row>
    <row r="817" spans="2:65" s="12" customFormat="1" ht="11.25" x14ac:dyDescent="0.2">
      <c r="B817" s="146"/>
      <c r="D817" s="147" t="s">
        <v>168</v>
      </c>
      <c r="E817" s="148" t="s">
        <v>19</v>
      </c>
      <c r="F817" s="149" t="s">
        <v>1143</v>
      </c>
      <c r="H817" s="150">
        <v>1.5</v>
      </c>
      <c r="I817" s="151"/>
      <c r="L817" s="146"/>
      <c r="M817" s="152"/>
      <c r="U817" s="331"/>
      <c r="V817" s="1" t="str">
        <f t="shared" si="11"/>
        <v/>
      </c>
      <c r="AT817" s="148" t="s">
        <v>168</v>
      </c>
      <c r="AU817" s="148" t="s">
        <v>88</v>
      </c>
      <c r="AV817" s="12" t="s">
        <v>88</v>
      </c>
      <c r="AW817" s="12" t="s">
        <v>36</v>
      </c>
      <c r="AX817" s="12" t="s">
        <v>75</v>
      </c>
      <c r="AY817" s="148" t="s">
        <v>156</v>
      </c>
    </row>
    <row r="818" spans="2:65" s="12" customFormat="1" ht="11.25" x14ac:dyDescent="0.2">
      <c r="B818" s="146"/>
      <c r="D818" s="147" t="s">
        <v>168</v>
      </c>
      <c r="E818" s="148" t="s">
        <v>19</v>
      </c>
      <c r="F818" s="149" t="s">
        <v>1144</v>
      </c>
      <c r="H818" s="150">
        <v>7.8</v>
      </c>
      <c r="I818" s="151"/>
      <c r="L818" s="146"/>
      <c r="M818" s="152"/>
      <c r="U818" s="331"/>
      <c r="V818" s="1" t="str">
        <f t="shared" si="11"/>
        <v/>
      </c>
      <c r="AT818" s="148" t="s">
        <v>168</v>
      </c>
      <c r="AU818" s="148" t="s">
        <v>88</v>
      </c>
      <c r="AV818" s="12" t="s">
        <v>88</v>
      </c>
      <c r="AW818" s="12" t="s">
        <v>36</v>
      </c>
      <c r="AX818" s="12" t="s">
        <v>75</v>
      </c>
      <c r="AY818" s="148" t="s">
        <v>156</v>
      </c>
    </row>
    <row r="819" spans="2:65" s="12" customFormat="1" ht="11.25" x14ac:dyDescent="0.2">
      <c r="B819" s="146"/>
      <c r="D819" s="147" t="s">
        <v>168</v>
      </c>
      <c r="E819" s="148" t="s">
        <v>19</v>
      </c>
      <c r="F819" s="149" t="s">
        <v>1145</v>
      </c>
      <c r="H819" s="150">
        <v>11.4</v>
      </c>
      <c r="I819" s="151"/>
      <c r="L819" s="146"/>
      <c r="M819" s="152"/>
      <c r="U819" s="331"/>
      <c r="V819" s="1" t="str">
        <f t="shared" si="11"/>
        <v/>
      </c>
      <c r="AT819" s="148" t="s">
        <v>168</v>
      </c>
      <c r="AU819" s="148" t="s">
        <v>88</v>
      </c>
      <c r="AV819" s="12" t="s">
        <v>88</v>
      </c>
      <c r="AW819" s="12" t="s">
        <v>36</v>
      </c>
      <c r="AX819" s="12" t="s">
        <v>75</v>
      </c>
      <c r="AY819" s="148" t="s">
        <v>156</v>
      </c>
    </row>
    <row r="820" spans="2:65" s="13" customFormat="1" ht="11.25" x14ac:dyDescent="0.2">
      <c r="B820" s="153"/>
      <c r="D820" s="147" t="s">
        <v>168</v>
      </c>
      <c r="E820" s="154" t="s">
        <v>19</v>
      </c>
      <c r="F820" s="155" t="s">
        <v>170</v>
      </c>
      <c r="H820" s="156">
        <v>20.700000000000003</v>
      </c>
      <c r="I820" s="157"/>
      <c r="L820" s="153"/>
      <c r="M820" s="158"/>
      <c r="U820" s="332"/>
      <c r="V820" s="1" t="str">
        <f t="shared" si="11"/>
        <v/>
      </c>
      <c r="AT820" s="154" t="s">
        <v>168</v>
      </c>
      <c r="AU820" s="154" t="s">
        <v>88</v>
      </c>
      <c r="AV820" s="13" t="s">
        <v>164</v>
      </c>
      <c r="AW820" s="13" t="s">
        <v>36</v>
      </c>
      <c r="AX820" s="13" t="s">
        <v>82</v>
      </c>
      <c r="AY820" s="154" t="s">
        <v>156</v>
      </c>
    </row>
    <row r="821" spans="2:65" s="12" customFormat="1" ht="11.25" x14ac:dyDescent="0.2">
      <c r="B821" s="146"/>
      <c r="D821" s="147" t="s">
        <v>168</v>
      </c>
      <c r="F821" s="149" t="s">
        <v>1146</v>
      </c>
      <c r="H821" s="150">
        <v>21.734999999999999</v>
      </c>
      <c r="I821" s="151"/>
      <c r="L821" s="146"/>
      <c r="M821" s="152"/>
      <c r="U821" s="331"/>
      <c r="V821" s="1" t="str">
        <f t="shared" si="11"/>
        <v/>
      </c>
      <c r="AT821" s="148" t="s">
        <v>168</v>
      </c>
      <c r="AU821" s="148" t="s">
        <v>88</v>
      </c>
      <c r="AV821" s="12" t="s">
        <v>88</v>
      </c>
      <c r="AW821" s="12" t="s">
        <v>4</v>
      </c>
      <c r="AX821" s="12" t="s">
        <v>82</v>
      </c>
      <c r="AY821" s="148" t="s">
        <v>156</v>
      </c>
    </row>
    <row r="822" spans="2:65" s="1" customFormat="1" ht="16.5" customHeight="1" x14ac:dyDescent="0.2">
      <c r="B822" s="33"/>
      <c r="C822" s="129" t="s">
        <v>1147</v>
      </c>
      <c r="D822" s="129" t="s">
        <v>159</v>
      </c>
      <c r="E822" s="130" t="s">
        <v>1148</v>
      </c>
      <c r="F822" s="131" t="s">
        <v>1149</v>
      </c>
      <c r="G822" s="132" t="s">
        <v>215</v>
      </c>
      <c r="H822" s="133">
        <v>41.4</v>
      </c>
      <c r="I822" s="134"/>
      <c r="J822" s="135">
        <f>ROUND(I822*H822,2)</f>
        <v>0</v>
      </c>
      <c r="K822" s="131" t="s">
        <v>163</v>
      </c>
      <c r="L822" s="33"/>
      <c r="M822" s="136" t="s">
        <v>19</v>
      </c>
      <c r="N822" s="137" t="s">
        <v>47</v>
      </c>
      <c r="P822" s="138">
        <f>O822*H822</f>
        <v>0</v>
      </c>
      <c r="Q822" s="138">
        <v>9.0000000000000006E-5</v>
      </c>
      <c r="R822" s="138">
        <f>Q822*H822</f>
        <v>3.7260000000000001E-3</v>
      </c>
      <c r="S822" s="138">
        <v>0</v>
      </c>
      <c r="T822" s="138">
        <f>S822*H822</f>
        <v>0</v>
      </c>
      <c r="U822" s="329" t="s">
        <v>19</v>
      </c>
      <c r="V822" s="1" t="str">
        <f t="shared" si="11"/>
        <v/>
      </c>
      <c r="AR822" s="140" t="s">
        <v>262</v>
      </c>
      <c r="AT822" s="140" t="s">
        <v>159</v>
      </c>
      <c r="AU822" s="140" t="s">
        <v>88</v>
      </c>
      <c r="AY822" s="18" t="s">
        <v>156</v>
      </c>
      <c r="BE822" s="141">
        <f>IF(N822="základní",J822,0)</f>
        <v>0</v>
      </c>
      <c r="BF822" s="141">
        <f>IF(N822="snížená",J822,0)</f>
        <v>0</v>
      </c>
      <c r="BG822" s="141">
        <f>IF(N822="zákl. přenesená",J822,0)</f>
        <v>0</v>
      </c>
      <c r="BH822" s="141">
        <f>IF(N822="sníž. přenesená",J822,0)</f>
        <v>0</v>
      </c>
      <c r="BI822" s="141">
        <f>IF(N822="nulová",J822,0)</f>
        <v>0</v>
      </c>
      <c r="BJ822" s="18" t="s">
        <v>88</v>
      </c>
      <c r="BK822" s="141">
        <f>ROUND(I822*H822,2)</f>
        <v>0</v>
      </c>
      <c r="BL822" s="18" t="s">
        <v>262</v>
      </c>
      <c r="BM822" s="140" t="s">
        <v>1150</v>
      </c>
    </row>
    <row r="823" spans="2:65" s="1" customFormat="1" ht="11.25" x14ac:dyDescent="0.2">
      <c r="B823" s="33"/>
      <c r="D823" s="142" t="s">
        <v>166</v>
      </c>
      <c r="F823" s="143" t="s">
        <v>1151</v>
      </c>
      <c r="I823" s="144"/>
      <c r="L823" s="33"/>
      <c r="M823" s="145"/>
      <c r="U823" s="330"/>
      <c r="V823" s="1" t="str">
        <f t="shared" si="11"/>
        <v/>
      </c>
      <c r="AT823" s="18" t="s">
        <v>166</v>
      </c>
      <c r="AU823" s="18" t="s">
        <v>88</v>
      </c>
    </row>
    <row r="824" spans="2:65" s="14" customFormat="1" ht="11.25" x14ac:dyDescent="0.2">
      <c r="B824" s="159"/>
      <c r="D824" s="147" t="s">
        <v>168</v>
      </c>
      <c r="E824" s="160" t="s">
        <v>19</v>
      </c>
      <c r="F824" s="161" t="s">
        <v>1152</v>
      </c>
      <c r="H824" s="160" t="s">
        <v>19</v>
      </c>
      <c r="I824" s="162"/>
      <c r="L824" s="159"/>
      <c r="M824" s="163"/>
      <c r="U824" s="333"/>
      <c r="V824" s="1" t="str">
        <f t="shared" si="11"/>
        <v/>
      </c>
      <c r="AT824" s="160" t="s">
        <v>168</v>
      </c>
      <c r="AU824" s="160" t="s">
        <v>88</v>
      </c>
      <c r="AV824" s="14" t="s">
        <v>82</v>
      </c>
      <c r="AW824" s="14" t="s">
        <v>36</v>
      </c>
      <c r="AX824" s="14" t="s">
        <v>75</v>
      </c>
      <c r="AY824" s="160" t="s">
        <v>156</v>
      </c>
    </row>
    <row r="825" spans="2:65" s="12" customFormat="1" ht="11.25" x14ac:dyDescent="0.2">
      <c r="B825" s="146"/>
      <c r="D825" s="147" t="s">
        <v>168</v>
      </c>
      <c r="E825" s="148" t="s">
        <v>19</v>
      </c>
      <c r="F825" s="149" t="s">
        <v>1153</v>
      </c>
      <c r="H825" s="150">
        <v>7.5</v>
      </c>
      <c r="I825" s="151"/>
      <c r="L825" s="146"/>
      <c r="M825" s="152"/>
      <c r="U825" s="331"/>
      <c r="V825" s="1" t="str">
        <f t="shared" si="11"/>
        <v/>
      </c>
      <c r="AT825" s="148" t="s">
        <v>168</v>
      </c>
      <c r="AU825" s="148" t="s">
        <v>88</v>
      </c>
      <c r="AV825" s="12" t="s">
        <v>88</v>
      </c>
      <c r="AW825" s="12" t="s">
        <v>36</v>
      </c>
      <c r="AX825" s="12" t="s">
        <v>75</v>
      </c>
      <c r="AY825" s="148" t="s">
        <v>156</v>
      </c>
    </row>
    <row r="826" spans="2:65" s="12" customFormat="1" ht="11.25" x14ac:dyDescent="0.2">
      <c r="B826" s="146"/>
      <c r="D826" s="147" t="s">
        <v>168</v>
      </c>
      <c r="E826" s="148" t="s">
        <v>19</v>
      </c>
      <c r="F826" s="149" t="s">
        <v>1154</v>
      </c>
      <c r="H826" s="150">
        <v>16.8</v>
      </c>
      <c r="I826" s="151"/>
      <c r="L826" s="146"/>
      <c r="M826" s="152"/>
      <c r="U826" s="331"/>
      <c r="V826" s="1" t="str">
        <f t="shared" si="11"/>
        <v/>
      </c>
      <c r="AT826" s="148" t="s">
        <v>168</v>
      </c>
      <c r="AU826" s="148" t="s">
        <v>88</v>
      </c>
      <c r="AV826" s="12" t="s">
        <v>88</v>
      </c>
      <c r="AW826" s="12" t="s">
        <v>36</v>
      </c>
      <c r="AX826" s="12" t="s">
        <v>75</v>
      </c>
      <c r="AY826" s="148" t="s">
        <v>156</v>
      </c>
    </row>
    <row r="827" spans="2:65" s="14" customFormat="1" ht="11.25" x14ac:dyDescent="0.2">
      <c r="B827" s="159"/>
      <c r="D827" s="147" t="s">
        <v>168</v>
      </c>
      <c r="E827" s="160" t="s">
        <v>19</v>
      </c>
      <c r="F827" s="161" t="s">
        <v>1155</v>
      </c>
      <c r="H827" s="160" t="s">
        <v>19</v>
      </c>
      <c r="I827" s="162"/>
      <c r="L827" s="159"/>
      <c r="M827" s="163"/>
      <c r="U827" s="333"/>
      <c r="V827" s="1" t="str">
        <f t="shared" si="11"/>
        <v/>
      </c>
      <c r="AT827" s="160" t="s">
        <v>168</v>
      </c>
      <c r="AU827" s="160" t="s">
        <v>88</v>
      </c>
      <c r="AV827" s="14" t="s">
        <v>82</v>
      </c>
      <c r="AW827" s="14" t="s">
        <v>36</v>
      </c>
      <c r="AX827" s="14" t="s">
        <v>75</v>
      </c>
      <c r="AY827" s="160" t="s">
        <v>156</v>
      </c>
    </row>
    <row r="828" spans="2:65" s="12" customFormat="1" ht="11.25" x14ac:dyDescent="0.2">
      <c r="B828" s="146"/>
      <c r="D828" s="147" t="s">
        <v>168</v>
      </c>
      <c r="E828" s="148" t="s">
        <v>19</v>
      </c>
      <c r="F828" s="149" t="s">
        <v>1137</v>
      </c>
      <c r="H828" s="150">
        <v>3.8</v>
      </c>
      <c r="I828" s="151"/>
      <c r="L828" s="146"/>
      <c r="M828" s="152"/>
      <c r="U828" s="331"/>
      <c r="V828" s="1" t="str">
        <f t="shared" si="11"/>
        <v/>
      </c>
      <c r="AT828" s="148" t="s">
        <v>168</v>
      </c>
      <c r="AU828" s="148" t="s">
        <v>88</v>
      </c>
      <c r="AV828" s="12" t="s">
        <v>88</v>
      </c>
      <c r="AW828" s="12" t="s">
        <v>36</v>
      </c>
      <c r="AX828" s="12" t="s">
        <v>75</v>
      </c>
      <c r="AY828" s="148" t="s">
        <v>156</v>
      </c>
    </row>
    <row r="829" spans="2:65" s="12" customFormat="1" ht="11.25" x14ac:dyDescent="0.2">
      <c r="B829" s="146"/>
      <c r="D829" s="147" t="s">
        <v>168</v>
      </c>
      <c r="E829" s="148" t="s">
        <v>19</v>
      </c>
      <c r="F829" s="149" t="s">
        <v>1138</v>
      </c>
      <c r="H829" s="150">
        <v>7.6</v>
      </c>
      <c r="I829" s="151"/>
      <c r="L829" s="146"/>
      <c r="M829" s="152"/>
      <c r="U829" s="331"/>
      <c r="V829" s="1" t="str">
        <f t="shared" si="11"/>
        <v/>
      </c>
      <c r="AT829" s="148" t="s">
        <v>168</v>
      </c>
      <c r="AU829" s="148" t="s">
        <v>88</v>
      </c>
      <c r="AV829" s="12" t="s">
        <v>88</v>
      </c>
      <c r="AW829" s="12" t="s">
        <v>36</v>
      </c>
      <c r="AX829" s="12" t="s">
        <v>75</v>
      </c>
      <c r="AY829" s="148" t="s">
        <v>156</v>
      </c>
    </row>
    <row r="830" spans="2:65" s="14" customFormat="1" ht="11.25" x14ac:dyDescent="0.2">
      <c r="B830" s="159"/>
      <c r="D830" s="147" t="s">
        <v>168</v>
      </c>
      <c r="E830" s="160" t="s">
        <v>19</v>
      </c>
      <c r="F830" s="161" t="s">
        <v>1156</v>
      </c>
      <c r="H830" s="160" t="s">
        <v>19</v>
      </c>
      <c r="I830" s="162"/>
      <c r="L830" s="159"/>
      <c r="M830" s="163"/>
      <c r="U830" s="333"/>
      <c r="V830" s="1" t="str">
        <f t="shared" si="11"/>
        <v/>
      </c>
      <c r="AT830" s="160" t="s">
        <v>168</v>
      </c>
      <c r="AU830" s="160" t="s">
        <v>88</v>
      </c>
      <c r="AV830" s="14" t="s">
        <v>82</v>
      </c>
      <c r="AW830" s="14" t="s">
        <v>36</v>
      </c>
      <c r="AX830" s="14" t="s">
        <v>75</v>
      </c>
      <c r="AY830" s="160" t="s">
        <v>156</v>
      </c>
    </row>
    <row r="831" spans="2:65" s="12" customFormat="1" ht="11.25" x14ac:dyDescent="0.2">
      <c r="B831" s="146"/>
      <c r="D831" s="147" t="s">
        <v>168</v>
      </c>
      <c r="E831" s="148" t="s">
        <v>19</v>
      </c>
      <c r="F831" s="149" t="s">
        <v>1157</v>
      </c>
      <c r="H831" s="150">
        <v>5.7</v>
      </c>
      <c r="I831" s="151"/>
      <c r="L831" s="146"/>
      <c r="M831" s="152"/>
      <c r="U831" s="331"/>
      <c r="V831" s="1" t="str">
        <f t="shared" si="11"/>
        <v/>
      </c>
      <c r="AT831" s="148" t="s">
        <v>168</v>
      </c>
      <c r="AU831" s="148" t="s">
        <v>88</v>
      </c>
      <c r="AV831" s="12" t="s">
        <v>88</v>
      </c>
      <c r="AW831" s="12" t="s">
        <v>36</v>
      </c>
      <c r="AX831" s="12" t="s">
        <v>75</v>
      </c>
      <c r="AY831" s="148" t="s">
        <v>156</v>
      </c>
    </row>
    <row r="832" spans="2:65" s="13" customFormat="1" ht="11.25" x14ac:dyDescent="0.2">
      <c r="B832" s="153"/>
      <c r="D832" s="147" t="s">
        <v>168</v>
      </c>
      <c r="E832" s="154" t="s">
        <v>19</v>
      </c>
      <c r="F832" s="155" t="s">
        <v>170</v>
      </c>
      <c r="H832" s="156">
        <v>41.400000000000006</v>
      </c>
      <c r="I832" s="157"/>
      <c r="L832" s="153"/>
      <c r="M832" s="158"/>
      <c r="U832" s="332"/>
      <c r="V832" s="1" t="str">
        <f t="shared" si="11"/>
        <v/>
      </c>
      <c r="AT832" s="154" t="s">
        <v>168</v>
      </c>
      <c r="AU832" s="154" t="s">
        <v>88</v>
      </c>
      <c r="AV832" s="13" t="s">
        <v>164</v>
      </c>
      <c r="AW832" s="13" t="s">
        <v>36</v>
      </c>
      <c r="AX832" s="13" t="s">
        <v>82</v>
      </c>
      <c r="AY832" s="154" t="s">
        <v>156</v>
      </c>
    </row>
    <row r="833" spans="2:65" s="1" customFormat="1" ht="16.5" customHeight="1" x14ac:dyDescent="0.2">
      <c r="B833" s="33"/>
      <c r="C833" s="129" t="s">
        <v>1158</v>
      </c>
      <c r="D833" s="129" t="s">
        <v>159</v>
      </c>
      <c r="E833" s="130" t="s">
        <v>1159</v>
      </c>
      <c r="F833" s="131" t="s">
        <v>1160</v>
      </c>
      <c r="G833" s="132" t="s">
        <v>178</v>
      </c>
      <c r="H833" s="133">
        <v>12.02</v>
      </c>
      <c r="I833" s="134"/>
      <c r="J833" s="135">
        <f>ROUND(I833*H833,2)</f>
        <v>0</v>
      </c>
      <c r="K833" s="131" t="s">
        <v>163</v>
      </c>
      <c r="L833" s="33"/>
      <c r="M833" s="136" t="s">
        <v>19</v>
      </c>
      <c r="N833" s="137" t="s">
        <v>47</v>
      </c>
      <c r="P833" s="138">
        <f>O833*H833</f>
        <v>0</v>
      </c>
      <c r="Q833" s="138">
        <v>1.5E-3</v>
      </c>
      <c r="R833" s="138">
        <f>Q833*H833</f>
        <v>1.8030000000000001E-2</v>
      </c>
      <c r="S833" s="138">
        <v>0</v>
      </c>
      <c r="T833" s="138">
        <f>S833*H833</f>
        <v>0</v>
      </c>
      <c r="U833" s="329" t="s">
        <v>19</v>
      </c>
      <c r="V833" s="1" t="str">
        <f t="shared" si="11"/>
        <v/>
      </c>
      <c r="AR833" s="140" t="s">
        <v>262</v>
      </c>
      <c r="AT833" s="140" t="s">
        <v>159</v>
      </c>
      <c r="AU833" s="140" t="s">
        <v>88</v>
      </c>
      <c r="AY833" s="18" t="s">
        <v>156</v>
      </c>
      <c r="BE833" s="141">
        <f>IF(N833="základní",J833,0)</f>
        <v>0</v>
      </c>
      <c r="BF833" s="141">
        <f>IF(N833="snížená",J833,0)</f>
        <v>0</v>
      </c>
      <c r="BG833" s="141">
        <f>IF(N833="zákl. přenesená",J833,0)</f>
        <v>0</v>
      </c>
      <c r="BH833" s="141">
        <f>IF(N833="sníž. přenesená",J833,0)</f>
        <v>0</v>
      </c>
      <c r="BI833" s="141">
        <f>IF(N833="nulová",J833,0)</f>
        <v>0</v>
      </c>
      <c r="BJ833" s="18" t="s">
        <v>88</v>
      </c>
      <c r="BK833" s="141">
        <f>ROUND(I833*H833,2)</f>
        <v>0</v>
      </c>
      <c r="BL833" s="18" t="s">
        <v>262</v>
      </c>
      <c r="BM833" s="140" t="s">
        <v>1161</v>
      </c>
    </row>
    <row r="834" spans="2:65" s="1" customFormat="1" ht="11.25" x14ac:dyDescent="0.2">
      <c r="B834" s="33"/>
      <c r="D834" s="142" t="s">
        <v>166</v>
      </c>
      <c r="F834" s="143" t="s">
        <v>1162</v>
      </c>
      <c r="I834" s="144"/>
      <c r="L834" s="33"/>
      <c r="M834" s="145"/>
      <c r="U834" s="330"/>
      <c r="V834" s="1" t="str">
        <f t="shared" si="11"/>
        <v/>
      </c>
      <c r="AT834" s="18" t="s">
        <v>166</v>
      </c>
      <c r="AU834" s="18" t="s">
        <v>88</v>
      </c>
    </row>
    <row r="835" spans="2:65" s="14" customFormat="1" ht="11.25" x14ac:dyDescent="0.2">
      <c r="B835" s="159"/>
      <c r="D835" s="147" t="s">
        <v>168</v>
      </c>
      <c r="E835" s="160" t="s">
        <v>19</v>
      </c>
      <c r="F835" s="161" t="s">
        <v>1105</v>
      </c>
      <c r="H835" s="160" t="s">
        <v>19</v>
      </c>
      <c r="I835" s="162"/>
      <c r="L835" s="159"/>
      <c r="M835" s="163"/>
      <c r="U835" s="333"/>
      <c r="V835" s="1" t="str">
        <f t="shared" si="11"/>
        <v/>
      </c>
      <c r="AT835" s="160" t="s">
        <v>168</v>
      </c>
      <c r="AU835" s="160" t="s">
        <v>88</v>
      </c>
      <c r="AV835" s="14" t="s">
        <v>82</v>
      </c>
      <c r="AW835" s="14" t="s">
        <v>36</v>
      </c>
      <c r="AX835" s="14" t="s">
        <v>75</v>
      </c>
      <c r="AY835" s="160" t="s">
        <v>156</v>
      </c>
    </row>
    <row r="836" spans="2:65" s="12" customFormat="1" ht="11.25" x14ac:dyDescent="0.2">
      <c r="B836" s="146"/>
      <c r="D836" s="147" t="s">
        <v>168</v>
      </c>
      <c r="E836" s="148" t="s">
        <v>19</v>
      </c>
      <c r="F836" s="149" t="s">
        <v>1163</v>
      </c>
      <c r="H836" s="150">
        <v>10.92</v>
      </c>
      <c r="I836" s="151"/>
      <c r="L836" s="146"/>
      <c r="M836" s="152"/>
      <c r="U836" s="331"/>
      <c r="V836" s="1" t="str">
        <f t="shared" si="11"/>
        <v/>
      </c>
      <c r="AT836" s="148" t="s">
        <v>168</v>
      </c>
      <c r="AU836" s="148" t="s">
        <v>88</v>
      </c>
      <c r="AV836" s="12" t="s">
        <v>88</v>
      </c>
      <c r="AW836" s="12" t="s">
        <v>36</v>
      </c>
      <c r="AX836" s="12" t="s">
        <v>75</v>
      </c>
      <c r="AY836" s="148" t="s">
        <v>156</v>
      </c>
    </row>
    <row r="837" spans="2:65" s="14" customFormat="1" ht="11.25" x14ac:dyDescent="0.2">
      <c r="B837" s="159"/>
      <c r="D837" s="147" t="s">
        <v>168</v>
      </c>
      <c r="E837" s="160" t="s">
        <v>19</v>
      </c>
      <c r="F837" s="161" t="s">
        <v>710</v>
      </c>
      <c r="H837" s="160" t="s">
        <v>19</v>
      </c>
      <c r="I837" s="162"/>
      <c r="L837" s="159"/>
      <c r="M837" s="163"/>
      <c r="U837" s="333"/>
      <c r="V837" s="1" t="str">
        <f t="shared" si="11"/>
        <v/>
      </c>
      <c r="AT837" s="160" t="s">
        <v>168</v>
      </c>
      <c r="AU837" s="160" t="s">
        <v>88</v>
      </c>
      <c r="AV837" s="14" t="s">
        <v>82</v>
      </c>
      <c r="AW837" s="14" t="s">
        <v>36</v>
      </c>
      <c r="AX837" s="14" t="s">
        <v>75</v>
      </c>
      <c r="AY837" s="160" t="s">
        <v>156</v>
      </c>
    </row>
    <row r="838" spans="2:65" s="12" customFormat="1" ht="11.25" x14ac:dyDescent="0.2">
      <c r="B838" s="146"/>
      <c r="D838" s="147" t="s">
        <v>168</v>
      </c>
      <c r="E838" s="148" t="s">
        <v>19</v>
      </c>
      <c r="F838" s="149" t="s">
        <v>1164</v>
      </c>
      <c r="H838" s="150">
        <v>1.1000000000000001</v>
      </c>
      <c r="I838" s="151"/>
      <c r="L838" s="146"/>
      <c r="M838" s="152"/>
      <c r="U838" s="331"/>
      <c r="V838" s="1" t="str">
        <f t="shared" si="11"/>
        <v/>
      </c>
      <c r="AT838" s="148" t="s">
        <v>168</v>
      </c>
      <c r="AU838" s="148" t="s">
        <v>88</v>
      </c>
      <c r="AV838" s="12" t="s">
        <v>88</v>
      </c>
      <c r="AW838" s="12" t="s">
        <v>36</v>
      </c>
      <c r="AX838" s="12" t="s">
        <v>75</v>
      </c>
      <c r="AY838" s="148" t="s">
        <v>156</v>
      </c>
    </row>
    <row r="839" spans="2:65" s="13" customFormat="1" ht="11.25" x14ac:dyDescent="0.2">
      <c r="B839" s="153"/>
      <c r="D839" s="147" t="s">
        <v>168</v>
      </c>
      <c r="E839" s="154" t="s">
        <v>19</v>
      </c>
      <c r="F839" s="155" t="s">
        <v>170</v>
      </c>
      <c r="H839" s="156">
        <v>12.02</v>
      </c>
      <c r="I839" s="157"/>
      <c r="L839" s="153"/>
      <c r="M839" s="158"/>
      <c r="U839" s="332"/>
      <c r="V839" s="1" t="str">
        <f t="shared" si="11"/>
        <v/>
      </c>
      <c r="AT839" s="154" t="s">
        <v>168</v>
      </c>
      <c r="AU839" s="154" t="s">
        <v>88</v>
      </c>
      <c r="AV839" s="13" t="s">
        <v>164</v>
      </c>
      <c r="AW839" s="13" t="s">
        <v>36</v>
      </c>
      <c r="AX839" s="13" t="s">
        <v>82</v>
      </c>
      <c r="AY839" s="154" t="s">
        <v>156</v>
      </c>
    </row>
    <row r="840" spans="2:65" s="1" customFormat="1" ht="16.5" customHeight="1" x14ac:dyDescent="0.2">
      <c r="B840" s="33"/>
      <c r="C840" s="129" t="s">
        <v>1165</v>
      </c>
      <c r="D840" s="129" t="s">
        <v>159</v>
      </c>
      <c r="E840" s="130" t="s">
        <v>1166</v>
      </c>
      <c r="F840" s="131" t="s">
        <v>1167</v>
      </c>
      <c r="G840" s="132" t="s">
        <v>162</v>
      </c>
      <c r="H840" s="133">
        <v>5</v>
      </c>
      <c r="I840" s="134"/>
      <c r="J840" s="135">
        <f>ROUND(I840*H840,2)</f>
        <v>0</v>
      </c>
      <c r="K840" s="131" t="s">
        <v>163</v>
      </c>
      <c r="L840" s="33"/>
      <c r="M840" s="136" t="s">
        <v>19</v>
      </c>
      <c r="N840" s="137" t="s">
        <v>47</v>
      </c>
      <c r="P840" s="138">
        <f>O840*H840</f>
        <v>0</v>
      </c>
      <c r="Q840" s="138">
        <v>2.1000000000000001E-4</v>
      </c>
      <c r="R840" s="138">
        <f>Q840*H840</f>
        <v>1.0500000000000002E-3</v>
      </c>
      <c r="S840" s="138">
        <v>0</v>
      </c>
      <c r="T840" s="138">
        <f>S840*H840</f>
        <v>0</v>
      </c>
      <c r="U840" s="329" t="s">
        <v>19</v>
      </c>
      <c r="V840" s="1" t="str">
        <f t="shared" si="11"/>
        <v/>
      </c>
      <c r="AR840" s="140" t="s">
        <v>262</v>
      </c>
      <c r="AT840" s="140" t="s">
        <v>159</v>
      </c>
      <c r="AU840" s="140" t="s">
        <v>88</v>
      </c>
      <c r="AY840" s="18" t="s">
        <v>156</v>
      </c>
      <c r="BE840" s="141">
        <f>IF(N840="základní",J840,0)</f>
        <v>0</v>
      </c>
      <c r="BF840" s="141">
        <f>IF(N840="snížená",J840,0)</f>
        <v>0</v>
      </c>
      <c r="BG840" s="141">
        <f>IF(N840="zákl. přenesená",J840,0)</f>
        <v>0</v>
      </c>
      <c r="BH840" s="141">
        <f>IF(N840="sníž. přenesená",J840,0)</f>
        <v>0</v>
      </c>
      <c r="BI840" s="141">
        <f>IF(N840="nulová",J840,0)</f>
        <v>0</v>
      </c>
      <c r="BJ840" s="18" t="s">
        <v>88</v>
      </c>
      <c r="BK840" s="141">
        <f>ROUND(I840*H840,2)</f>
        <v>0</v>
      </c>
      <c r="BL840" s="18" t="s">
        <v>262</v>
      </c>
      <c r="BM840" s="140" t="s">
        <v>1168</v>
      </c>
    </row>
    <row r="841" spans="2:65" s="1" customFormat="1" ht="11.25" x14ac:dyDescent="0.2">
      <c r="B841" s="33"/>
      <c r="D841" s="142" t="s">
        <v>166</v>
      </c>
      <c r="F841" s="143" t="s">
        <v>1169</v>
      </c>
      <c r="I841" s="144"/>
      <c r="L841" s="33"/>
      <c r="M841" s="145"/>
      <c r="U841" s="330"/>
      <c r="V841" s="1" t="str">
        <f t="shared" si="11"/>
        <v/>
      </c>
      <c r="AT841" s="18" t="s">
        <v>166</v>
      </c>
      <c r="AU841" s="18" t="s">
        <v>88</v>
      </c>
    </row>
    <row r="842" spans="2:65" s="1" customFormat="1" ht="16.5" customHeight="1" x14ac:dyDescent="0.2">
      <c r="B842" s="33"/>
      <c r="C842" s="129" t="s">
        <v>1170</v>
      </c>
      <c r="D842" s="129" t="s">
        <v>159</v>
      </c>
      <c r="E842" s="130" t="s">
        <v>1171</v>
      </c>
      <c r="F842" s="131" t="s">
        <v>1172</v>
      </c>
      <c r="G842" s="132" t="s">
        <v>162</v>
      </c>
      <c r="H842" s="133">
        <v>1</v>
      </c>
      <c r="I842" s="134"/>
      <c r="J842" s="135">
        <f>ROUND(I842*H842,2)</f>
        <v>0</v>
      </c>
      <c r="K842" s="131" t="s">
        <v>163</v>
      </c>
      <c r="L842" s="33"/>
      <c r="M842" s="136" t="s">
        <v>19</v>
      </c>
      <c r="N842" s="137" t="s">
        <v>47</v>
      </c>
      <c r="P842" s="138">
        <f>O842*H842</f>
        <v>0</v>
      </c>
      <c r="Q842" s="138">
        <v>2.0000000000000001E-4</v>
      </c>
      <c r="R842" s="138">
        <f>Q842*H842</f>
        <v>2.0000000000000001E-4</v>
      </c>
      <c r="S842" s="138">
        <v>0</v>
      </c>
      <c r="T842" s="138">
        <f>S842*H842</f>
        <v>0</v>
      </c>
      <c r="U842" s="329" t="s">
        <v>19</v>
      </c>
      <c r="V842" s="1" t="str">
        <f t="shared" si="11"/>
        <v/>
      </c>
      <c r="AR842" s="140" t="s">
        <v>262</v>
      </c>
      <c r="AT842" s="140" t="s">
        <v>159</v>
      </c>
      <c r="AU842" s="140" t="s">
        <v>88</v>
      </c>
      <c r="AY842" s="18" t="s">
        <v>156</v>
      </c>
      <c r="BE842" s="141">
        <f>IF(N842="základní",J842,0)</f>
        <v>0</v>
      </c>
      <c r="BF842" s="141">
        <f>IF(N842="snížená",J842,0)</f>
        <v>0</v>
      </c>
      <c r="BG842" s="141">
        <f>IF(N842="zákl. přenesená",J842,0)</f>
        <v>0</v>
      </c>
      <c r="BH842" s="141">
        <f>IF(N842="sníž. přenesená",J842,0)</f>
        <v>0</v>
      </c>
      <c r="BI842" s="141">
        <f>IF(N842="nulová",J842,0)</f>
        <v>0</v>
      </c>
      <c r="BJ842" s="18" t="s">
        <v>88</v>
      </c>
      <c r="BK842" s="141">
        <f>ROUND(I842*H842,2)</f>
        <v>0</v>
      </c>
      <c r="BL842" s="18" t="s">
        <v>262</v>
      </c>
      <c r="BM842" s="140" t="s">
        <v>1173</v>
      </c>
    </row>
    <row r="843" spans="2:65" s="1" customFormat="1" ht="11.25" x14ac:dyDescent="0.2">
      <c r="B843" s="33"/>
      <c r="D843" s="142" t="s">
        <v>166</v>
      </c>
      <c r="F843" s="143" t="s">
        <v>1174</v>
      </c>
      <c r="I843" s="144"/>
      <c r="L843" s="33"/>
      <c r="M843" s="145"/>
      <c r="U843" s="330"/>
      <c r="V843" s="1" t="str">
        <f t="shared" si="11"/>
        <v/>
      </c>
      <c r="AT843" s="18" t="s">
        <v>166</v>
      </c>
      <c r="AU843" s="18" t="s">
        <v>88</v>
      </c>
    </row>
    <row r="844" spans="2:65" s="1" customFormat="1" ht="24.2" customHeight="1" x14ac:dyDescent="0.2">
      <c r="B844" s="33"/>
      <c r="C844" s="129" t="s">
        <v>1175</v>
      </c>
      <c r="D844" s="129" t="s">
        <v>159</v>
      </c>
      <c r="E844" s="130" t="s">
        <v>1176</v>
      </c>
      <c r="F844" s="131" t="s">
        <v>1177</v>
      </c>
      <c r="G844" s="132" t="s">
        <v>588</v>
      </c>
      <c r="H844" s="181"/>
      <c r="I844" s="134"/>
      <c r="J844" s="135">
        <f>ROUND(I844*H844,2)</f>
        <v>0</v>
      </c>
      <c r="K844" s="131" t="s">
        <v>163</v>
      </c>
      <c r="L844" s="33"/>
      <c r="M844" s="136" t="s">
        <v>19</v>
      </c>
      <c r="N844" s="137" t="s">
        <v>47</v>
      </c>
      <c r="P844" s="138">
        <f>O844*H844</f>
        <v>0</v>
      </c>
      <c r="Q844" s="138">
        <v>0</v>
      </c>
      <c r="R844" s="138">
        <f>Q844*H844</f>
        <v>0</v>
      </c>
      <c r="S844" s="138">
        <v>0</v>
      </c>
      <c r="T844" s="138">
        <f>S844*H844</f>
        <v>0</v>
      </c>
      <c r="U844" s="329" t="s">
        <v>19</v>
      </c>
      <c r="V844" s="1" t="str">
        <f t="shared" si="11"/>
        <v/>
      </c>
      <c r="AR844" s="140" t="s">
        <v>262</v>
      </c>
      <c r="AT844" s="140" t="s">
        <v>159</v>
      </c>
      <c r="AU844" s="140" t="s">
        <v>88</v>
      </c>
      <c r="AY844" s="18" t="s">
        <v>156</v>
      </c>
      <c r="BE844" s="141">
        <f>IF(N844="základní",J844,0)</f>
        <v>0</v>
      </c>
      <c r="BF844" s="141">
        <f>IF(N844="snížená",J844,0)</f>
        <v>0</v>
      </c>
      <c r="BG844" s="141">
        <f>IF(N844="zákl. přenesená",J844,0)</f>
        <v>0</v>
      </c>
      <c r="BH844" s="141">
        <f>IF(N844="sníž. přenesená",J844,0)</f>
        <v>0</v>
      </c>
      <c r="BI844" s="141">
        <f>IF(N844="nulová",J844,0)</f>
        <v>0</v>
      </c>
      <c r="BJ844" s="18" t="s">
        <v>88</v>
      </c>
      <c r="BK844" s="141">
        <f>ROUND(I844*H844,2)</f>
        <v>0</v>
      </c>
      <c r="BL844" s="18" t="s">
        <v>262</v>
      </c>
      <c r="BM844" s="140" t="s">
        <v>1178</v>
      </c>
    </row>
    <row r="845" spans="2:65" s="1" customFormat="1" ht="11.25" x14ac:dyDescent="0.2">
      <c r="B845" s="33"/>
      <c r="D845" s="142" t="s">
        <v>166</v>
      </c>
      <c r="F845" s="143" t="s">
        <v>1179</v>
      </c>
      <c r="I845" s="144"/>
      <c r="L845" s="33"/>
      <c r="M845" s="145"/>
      <c r="U845" s="330"/>
      <c r="V845" s="1" t="str">
        <f t="shared" si="11"/>
        <v/>
      </c>
      <c r="AT845" s="18" t="s">
        <v>166</v>
      </c>
      <c r="AU845" s="18" t="s">
        <v>88</v>
      </c>
    </row>
    <row r="846" spans="2:65" s="11" customFormat="1" ht="22.9" customHeight="1" x14ac:dyDescent="0.2">
      <c r="B846" s="117"/>
      <c r="D846" s="118" t="s">
        <v>74</v>
      </c>
      <c r="E846" s="127" t="s">
        <v>1180</v>
      </c>
      <c r="F846" s="127" t="s">
        <v>1181</v>
      </c>
      <c r="I846" s="120"/>
      <c r="J846" s="128">
        <f>BK846</f>
        <v>0</v>
      </c>
      <c r="L846" s="117"/>
      <c r="M846" s="122"/>
      <c r="P846" s="123">
        <f>SUM(P847:P897)</f>
        <v>0</v>
      </c>
      <c r="R846" s="123">
        <f>SUM(R847:R897)</f>
        <v>0.27671674000000002</v>
      </c>
      <c r="T846" s="123">
        <f>SUM(T847:T897)</f>
        <v>5.10322E-2</v>
      </c>
      <c r="U846" s="328"/>
      <c r="V846" s="1" t="str">
        <f t="shared" si="11"/>
        <v/>
      </c>
      <c r="AR846" s="118" t="s">
        <v>88</v>
      </c>
      <c r="AT846" s="125" t="s">
        <v>74</v>
      </c>
      <c r="AU846" s="125" t="s">
        <v>82</v>
      </c>
      <c r="AY846" s="118" t="s">
        <v>156</v>
      </c>
      <c r="BK846" s="126">
        <f>SUM(BK847:BK897)</f>
        <v>0</v>
      </c>
    </row>
    <row r="847" spans="2:65" s="1" customFormat="1" ht="16.5" customHeight="1" x14ac:dyDescent="0.2">
      <c r="B847" s="33"/>
      <c r="C847" s="129" t="s">
        <v>1182</v>
      </c>
      <c r="D847" s="129" t="s">
        <v>159</v>
      </c>
      <c r="E847" s="130" t="s">
        <v>1183</v>
      </c>
      <c r="F847" s="131" t="s">
        <v>1184</v>
      </c>
      <c r="G847" s="132" t="s">
        <v>178</v>
      </c>
      <c r="H847" s="133">
        <v>47.473999999999997</v>
      </c>
      <c r="I847" s="134"/>
      <c r="J847" s="135">
        <f>ROUND(I847*H847,2)</f>
        <v>0</v>
      </c>
      <c r="K847" s="131" t="s">
        <v>19</v>
      </c>
      <c r="L847" s="33"/>
      <c r="M847" s="136" t="s">
        <v>19</v>
      </c>
      <c r="N847" s="137" t="s">
        <v>47</v>
      </c>
      <c r="P847" s="138">
        <f>O847*H847</f>
        <v>0</v>
      </c>
      <c r="Q847" s="138">
        <v>1.0000000000000001E-5</v>
      </c>
      <c r="R847" s="138">
        <f>Q847*H847</f>
        <v>4.7474000000000003E-4</v>
      </c>
      <c r="S847" s="138">
        <v>0</v>
      </c>
      <c r="T847" s="138">
        <f>S847*H847</f>
        <v>0</v>
      </c>
      <c r="U847" s="329" t="s">
        <v>19</v>
      </c>
      <c r="V847" s="1" t="str">
        <f t="shared" si="11"/>
        <v/>
      </c>
      <c r="AR847" s="140" t="s">
        <v>262</v>
      </c>
      <c r="AT847" s="140" t="s">
        <v>159</v>
      </c>
      <c r="AU847" s="140" t="s">
        <v>88</v>
      </c>
      <c r="AY847" s="18" t="s">
        <v>156</v>
      </c>
      <c r="BE847" s="141">
        <f>IF(N847="základní",J847,0)</f>
        <v>0</v>
      </c>
      <c r="BF847" s="141">
        <f>IF(N847="snížená",J847,0)</f>
        <v>0</v>
      </c>
      <c r="BG847" s="141">
        <f>IF(N847="zákl. přenesená",J847,0)</f>
        <v>0</v>
      </c>
      <c r="BH847" s="141">
        <f>IF(N847="sníž. přenesená",J847,0)</f>
        <v>0</v>
      </c>
      <c r="BI847" s="141">
        <f>IF(N847="nulová",J847,0)</f>
        <v>0</v>
      </c>
      <c r="BJ847" s="18" t="s">
        <v>88</v>
      </c>
      <c r="BK847" s="141">
        <f>ROUND(I847*H847,2)</f>
        <v>0</v>
      </c>
      <c r="BL847" s="18" t="s">
        <v>262</v>
      </c>
      <c r="BM847" s="140" t="s">
        <v>1185</v>
      </c>
    </row>
    <row r="848" spans="2:65" s="14" customFormat="1" ht="11.25" x14ac:dyDescent="0.2">
      <c r="B848" s="159"/>
      <c r="D848" s="147" t="s">
        <v>168</v>
      </c>
      <c r="E848" s="160" t="s">
        <v>19</v>
      </c>
      <c r="F848" s="161" t="s">
        <v>1186</v>
      </c>
      <c r="H848" s="160" t="s">
        <v>19</v>
      </c>
      <c r="I848" s="162"/>
      <c r="L848" s="159"/>
      <c r="M848" s="163"/>
      <c r="U848" s="333"/>
      <c r="V848" s="1" t="str">
        <f t="shared" si="11"/>
        <v/>
      </c>
      <c r="AT848" s="160" t="s">
        <v>168</v>
      </c>
      <c r="AU848" s="160" t="s">
        <v>88</v>
      </c>
      <c r="AV848" s="14" t="s">
        <v>82</v>
      </c>
      <c r="AW848" s="14" t="s">
        <v>36</v>
      </c>
      <c r="AX848" s="14" t="s">
        <v>75</v>
      </c>
      <c r="AY848" s="160" t="s">
        <v>156</v>
      </c>
    </row>
    <row r="849" spans="2:65" s="12" customFormat="1" ht="11.25" x14ac:dyDescent="0.2">
      <c r="B849" s="146"/>
      <c r="D849" s="147" t="s">
        <v>168</v>
      </c>
      <c r="E849" s="148" t="s">
        <v>19</v>
      </c>
      <c r="F849" s="149" t="s">
        <v>1187</v>
      </c>
      <c r="H849" s="150">
        <v>48.13</v>
      </c>
      <c r="I849" s="151"/>
      <c r="L849" s="146"/>
      <c r="M849" s="152"/>
      <c r="U849" s="331"/>
      <c r="V849" s="1" t="str">
        <f t="shared" si="11"/>
        <v/>
      </c>
      <c r="AT849" s="148" t="s">
        <v>168</v>
      </c>
      <c r="AU849" s="148" t="s">
        <v>88</v>
      </c>
      <c r="AV849" s="12" t="s">
        <v>88</v>
      </c>
      <c r="AW849" s="12" t="s">
        <v>36</v>
      </c>
      <c r="AX849" s="12" t="s">
        <v>75</v>
      </c>
      <c r="AY849" s="148" t="s">
        <v>156</v>
      </c>
    </row>
    <row r="850" spans="2:65" s="14" customFormat="1" ht="11.25" x14ac:dyDescent="0.2">
      <c r="B850" s="159"/>
      <c r="D850" s="147" t="s">
        <v>168</v>
      </c>
      <c r="E850" s="160" t="s">
        <v>19</v>
      </c>
      <c r="F850" s="161" t="s">
        <v>1188</v>
      </c>
      <c r="H850" s="160" t="s">
        <v>19</v>
      </c>
      <c r="I850" s="162"/>
      <c r="L850" s="159"/>
      <c r="M850" s="163"/>
      <c r="U850" s="333"/>
      <c r="V850" s="1" t="str">
        <f t="shared" si="11"/>
        <v/>
      </c>
      <c r="AT850" s="160" t="s">
        <v>168</v>
      </c>
      <c r="AU850" s="160" t="s">
        <v>88</v>
      </c>
      <c r="AV850" s="14" t="s">
        <v>82</v>
      </c>
      <c r="AW850" s="14" t="s">
        <v>36</v>
      </c>
      <c r="AX850" s="14" t="s">
        <v>75</v>
      </c>
      <c r="AY850" s="160" t="s">
        <v>156</v>
      </c>
    </row>
    <row r="851" spans="2:65" s="12" customFormat="1" ht="11.25" x14ac:dyDescent="0.2">
      <c r="B851" s="146"/>
      <c r="D851" s="147" t="s">
        <v>168</v>
      </c>
      <c r="E851" s="148" t="s">
        <v>19</v>
      </c>
      <c r="F851" s="149" t="s">
        <v>1189</v>
      </c>
      <c r="H851" s="150">
        <v>3.6440000000000001</v>
      </c>
      <c r="I851" s="151"/>
      <c r="L851" s="146"/>
      <c r="M851" s="152"/>
      <c r="U851" s="331"/>
      <c r="V851" s="1" t="str">
        <f t="shared" si="11"/>
        <v/>
      </c>
      <c r="AT851" s="148" t="s">
        <v>168</v>
      </c>
      <c r="AU851" s="148" t="s">
        <v>88</v>
      </c>
      <c r="AV851" s="12" t="s">
        <v>88</v>
      </c>
      <c r="AW851" s="12" t="s">
        <v>36</v>
      </c>
      <c r="AX851" s="12" t="s">
        <v>75</v>
      </c>
      <c r="AY851" s="148" t="s">
        <v>156</v>
      </c>
    </row>
    <row r="852" spans="2:65" s="14" customFormat="1" ht="11.25" x14ac:dyDescent="0.2">
      <c r="B852" s="159"/>
      <c r="D852" s="147" t="s">
        <v>168</v>
      </c>
      <c r="E852" s="160" t="s">
        <v>19</v>
      </c>
      <c r="F852" s="161" t="s">
        <v>1190</v>
      </c>
      <c r="H852" s="160" t="s">
        <v>19</v>
      </c>
      <c r="I852" s="162"/>
      <c r="L852" s="159"/>
      <c r="M852" s="163"/>
      <c r="U852" s="333"/>
      <c r="V852" s="1" t="str">
        <f t="shared" si="11"/>
        <v/>
      </c>
      <c r="AT852" s="160" t="s">
        <v>168</v>
      </c>
      <c r="AU852" s="160" t="s">
        <v>88</v>
      </c>
      <c r="AV852" s="14" t="s">
        <v>82</v>
      </c>
      <c r="AW852" s="14" t="s">
        <v>36</v>
      </c>
      <c r="AX852" s="14" t="s">
        <v>75</v>
      </c>
      <c r="AY852" s="160" t="s">
        <v>156</v>
      </c>
    </row>
    <row r="853" spans="2:65" s="12" customFormat="1" ht="11.25" x14ac:dyDescent="0.2">
      <c r="B853" s="146"/>
      <c r="D853" s="147" t="s">
        <v>168</v>
      </c>
      <c r="E853" s="148" t="s">
        <v>19</v>
      </c>
      <c r="F853" s="149" t="s">
        <v>1191</v>
      </c>
      <c r="H853" s="150">
        <v>-4.3</v>
      </c>
      <c r="I853" s="151"/>
      <c r="L853" s="146"/>
      <c r="M853" s="152"/>
      <c r="U853" s="331"/>
      <c r="V853" s="1" t="str">
        <f t="shared" si="11"/>
        <v/>
      </c>
      <c r="AT853" s="148" t="s">
        <v>168</v>
      </c>
      <c r="AU853" s="148" t="s">
        <v>88</v>
      </c>
      <c r="AV853" s="12" t="s">
        <v>88</v>
      </c>
      <c r="AW853" s="12" t="s">
        <v>36</v>
      </c>
      <c r="AX853" s="12" t="s">
        <v>75</v>
      </c>
      <c r="AY853" s="148" t="s">
        <v>156</v>
      </c>
    </row>
    <row r="854" spans="2:65" s="13" customFormat="1" ht="11.25" x14ac:dyDescent="0.2">
      <c r="B854" s="153"/>
      <c r="D854" s="147" t="s">
        <v>168</v>
      </c>
      <c r="E854" s="154" t="s">
        <v>19</v>
      </c>
      <c r="F854" s="155" t="s">
        <v>170</v>
      </c>
      <c r="H854" s="156">
        <v>47.474000000000004</v>
      </c>
      <c r="I854" s="157"/>
      <c r="L854" s="153"/>
      <c r="M854" s="158"/>
      <c r="U854" s="332"/>
      <c r="V854" s="1" t="str">
        <f t="shared" si="11"/>
        <v/>
      </c>
      <c r="AT854" s="154" t="s">
        <v>168</v>
      </c>
      <c r="AU854" s="154" t="s">
        <v>88</v>
      </c>
      <c r="AV854" s="13" t="s">
        <v>164</v>
      </c>
      <c r="AW854" s="13" t="s">
        <v>36</v>
      </c>
      <c r="AX854" s="13" t="s">
        <v>82</v>
      </c>
      <c r="AY854" s="154" t="s">
        <v>156</v>
      </c>
    </row>
    <row r="855" spans="2:65" s="1" customFormat="1" ht="16.5" customHeight="1" x14ac:dyDescent="0.2">
      <c r="B855" s="33"/>
      <c r="C855" s="129" t="s">
        <v>1192</v>
      </c>
      <c r="D855" s="129" t="s">
        <v>159</v>
      </c>
      <c r="E855" s="130" t="s">
        <v>1193</v>
      </c>
      <c r="F855" s="131" t="s">
        <v>1194</v>
      </c>
      <c r="G855" s="132" t="s">
        <v>178</v>
      </c>
      <c r="H855" s="133">
        <v>164.62</v>
      </c>
      <c r="I855" s="134"/>
      <c r="J855" s="135">
        <f>ROUND(I855*H855,2)</f>
        <v>0</v>
      </c>
      <c r="K855" s="131" t="s">
        <v>163</v>
      </c>
      <c r="L855" s="33"/>
      <c r="M855" s="136" t="s">
        <v>19</v>
      </c>
      <c r="N855" s="137" t="s">
        <v>47</v>
      </c>
      <c r="P855" s="138">
        <f>O855*H855</f>
        <v>0</v>
      </c>
      <c r="Q855" s="138">
        <v>1E-3</v>
      </c>
      <c r="R855" s="138">
        <f>Q855*H855</f>
        <v>0.16462000000000002</v>
      </c>
      <c r="S855" s="138">
        <v>3.1E-4</v>
      </c>
      <c r="T855" s="138">
        <f>S855*H855</f>
        <v>5.10322E-2</v>
      </c>
      <c r="U855" s="329" t="s">
        <v>19</v>
      </c>
      <c r="V855" s="1" t="str">
        <f t="shared" si="11"/>
        <v/>
      </c>
      <c r="AR855" s="140" t="s">
        <v>262</v>
      </c>
      <c r="AT855" s="140" t="s">
        <v>159</v>
      </c>
      <c r="AU855" s="140" t="s">
        <v>88</v>
      </c>
      <c r="AY855" s="18" t="s">
        <v>156</v>
      </c>
      <c r="BE855" s="141">
        <f>IF(N855="základní",J855,0)</f>
        <v>0</v>
      </c>
      <c r="BF855" s="141">
        <f>IF(N855="snížená",J855,0)</f>
        <v>0</v>
      </c>
      <c r="BG855" s="141">
        <f>IF(N855="zákl. přenesená",J855,0)</f>
        <v>0</v>
      </c>
      <c r="BH855" s="141">
        <f>IF(N855="sníž. přenesená",J855,0)</f>
        <v>0</v>
      </c>
      <c r="BI855" s="141">
        <f>IF(N855="nulová",J855,0)</f>
        <v>0</v>
      </c>
      <c r="BJ855" s="18" t="s">
        <v>88</v>
      </c>
      <c r="BK855" s="141">
        <f>ROUND(I855*H855,2)</f>
        <v>0</v>
      </c>
      <c r="BL855" s="18" t="s">
        <v>262</v>
      </c>
      <c r="BM855" s="140" t="s">
        <v>1195</v>
      </c>
    </row>
    <row r="856" spans="2:65" s="1" customFormat="1" ht="11.25" x14ac:dyDescent="0.2">
      <c r="B856" s="33"/>
      <c r="D856" s="142" t="s">
        <v>166</v>
      </c>
      <c r="F856" s="143" t="s">
        <v>1196</v>
      </c>
      <c r="I856" s="144"/>
      <c r="L856" s="33"/>
      <c r="M856" s="145"/>
      <c r="U856" s="330"/>
      <c r="V856" s="1" t="str">
        <f t="shared" si="11"/>
        <v/>
      </c>
      <c r="AT856" s="18" t="s">
        <v>166</v>
      </c>
      <c r="AU856" s="18" t="s">
        <v>88</v>
      </c>
    </row>
    <row r="857" spans="2:65" s="14" customFormat="1" ht="11.25" x14ac:dyDescent="0.2">
      <c r="B857" s="159"/>
      <c r="D857" s="147" t="s">
        <v>168</v>
      </c>
      <c r="E857" s="160" t="s">
        <v>19</v>
      </c>
      <c r="F857" s="161" t="s">
        <v>258</v>
      </c>
      <c r="H857" s="160" t="s">
        <v>19</v>
      </c>
      <c r="I857" s="162"/>
      <c r="L857" s="159"/>
      <c r="M857" s="163"/>
      <c r="U857" s="333"/>
      <c r="V857" s="1" t="str">
        <f t="shared" si="11"/>
        <v/>
      </c>
      <c r="AT857" s="160" t="s">
        <v>168</v>
      </c>
      <c r="AU857" s="160" t="s">
        <v>88</v>
      </c>
      <c r="AV857" s="14" t="s">
        <v>82</v>
      </c>
      <c r="AW857" s="14" t="s">
        <v>36</v>
      </c>
      <c r="AX857" s="14" t="s">
        <v>75</v>
      </c>
      <c r="AY857" s="160" t="s">
        <v>156</v>
      </c>
    </row>
    <row r="858" spans="2:65" s="12" customFormat="1" ht="11.25" x14ac:dyDescent="0.2">
      <c r="B858" s="146"/>
      <c r="D858" s="147" t="s">
        <v>168</v>
      </c>
      <c r="E858" s="148" t="s">
        <v>19</v>
      </c>
      <c r="F858" s="149" t="s">
        <v>259</v>
      </c>
      <c r="H858" s="150">
        <v>48.3</v>
      </c>
      <c r="I858" s="151"/>
      <c r="L858" s="146"/>
      <c r="M858" s="152"/>
      <c r="U858" s="331"/>
      <c r="V858" s="1" t="str">
        <f t="shared" si="11"/>
        <v/>
      </c>
      <c r="AT858" s="148" t="s">
        <v>168</v>
      </c>
      <c r="AU858" s="148" t="s">
        <v>88</v>
      </c>
      <c r="AV858" s="12" t="s">
        <v>88</v>
      </c>
      <c r="AW858" s="12" t="s">
        <v>36</v>
      </c>
      <c r="AX858" s="12" t="s">
        <v>75</v>
      </c>
      <c r="AY858" s="148" t="s">
        <v>156</v>
      </c>
    </row>
    <row r="859" spans="2:65" s="12" customFormat="1" ht="11.25" x14ac:dyDescent="0.2">
      <c r="B859" s="146"/>
      <c r="D859" s="147" t="s">
        <v>168</v>
      </c>
      <c r="E859" s="148" t="s">
        <v>19</v>
      </c>
      <c r="F859" s="149" t="s">
        <v>260</v>
      </c>
      <c r="H859" s="150">
        <v>75.375</v>
      </c>
      <c r="I859" s="151"/>
      <c r="L859" s="146"/>
      <c r="M859" s="152"/>
      <c r="U859" s="331"/>
      <c r="V859" s="1" t="str">
        <f t="shared" si="11"/>
        <v/>
      </c>
      <c r="AT859" s="148" t="s">
        <v>168</v>
      </c>
      <c r="AU859" s="148" t="s">
        <v>88</v>
      </c>
      <c r="AV859" s="12" t="s">
        <v>88</v>
      </c>
      <c r="AW859" s="12" t="s">
        <v>36</v>
      </c>
      <c r="AX859" s="12" t="s">
        <v>75</v>
      </c>
      <c r="AY859" s="148" t="s">
        <v>156</v>
      </c>
    </row>
    <row r="860" spans="2:65" s="12" customFormat="1" ht="11.25" x14ac:dyDescent="0.2">
      <c r="B860" s="146"/>
      <c r="D860" s="147" t="s">
        <v>168</v>
      </c>
      <c r="E860" s="148" t="s">
        <v>19</v>
      </c>
      <c r="F860" s="149" t="s">
        <v>261</v>
      </c>
      <c r="H860" s="150">
        <v>3.12</v>
      </c>
      <c r="I860" s="151"/>
      <c r="L860" s="146"/>
      <c r="M860" s="152"/>
      <c r="U860" s="331"/>
      <c r="V860" s="1" t="str">
        <f t="shared" si="11"/>
        <v/>
      </c>
      <c r="AT860" s="148" t="s">
        <v>168</v>
      </c>
      <c r="AU860" s="148" t="s">
        <v>88</v>
      </c>
      <c r="AV860" s="12" t="s">
        <v>88</v>
      </c>
      <c r="AW860" s="12" t="s">
        <v>36</v>
      </c>
      <c r="AX860" s="12" t="s">
        <v>75</v>
      </c>
      <c r="AY860" s="148" t="s">
        <v>156</v>
      </c>
    </row>
    <row r="861" spans="2:65" s="14" customFormat="1" ht="11.25" x14ac:dyDescent="0.2">
      <c r="B861" s="159"/>
      <c r="D861" s="147" t="s">
        <v>168</v>
      </c>
      <c r="E861" s="160" t="s">
        <v>19</v>
      </c>
      <c r="F861" s="161" t="s">
        <v>1197</v>
      </c>
      <c r="H861" s="160" t="s">
        <v>19</v>
      </c>
      <c r="I861" s="162"/>
      <c r="L861" s="159"/>
      <c r="M861" s="163"/>
      <c r="U861" s="333"/>
      <c r="V861" s="1" t="str">
        <f t="shared" si="11"/>
        <v/>
      </c>
      <c r="AT861" s="160" t="s">
        <v>168</v>
      </c>
      <c r="AU861" s="160" t="s">
        <v>88</v>
      </c>
      <c r="AV861" s="14" t="s">
        <v>82</v>
      </c>
      <c r="AW861" s="14" t="s">
        <v>36</v>
      </c>
      <c r="AX861" s="14" t="s">
        <v>75</v>
      </c>
      <c r="AY861" s="160" t="s">
        <v>156</v>
      </c>
    </row>
    <row r="862" spans="2:65" s="12" customFormat="1" ht="11.25" x14ac:dyDescent="0.2">
      <c r="B862" s="146"/>
      <c r="D862" s="147" t="s">
        <v>168</v>
      </c>
      <c r="E862" s="148" t="s">
        <v>19</v>
      </c>
      <c r="F862" s="149" t="s">
        <v>1198</v>
      </c>
      <c r="H862" s="150">
        <v>-3.379</v>
      </c>
      <c r="I862" s="151"/>
      <c r="L862" s="146"/>
      <c r="M862" s="152"/>
      <c r="U862" s="331"/>
      <c r="V862" s="1" t="str">
        <f t="shared" si="11"/>
        <v/>
      </c>
      <c r="AT862" s="148" t="s">
        <v>168</v>
      </c>
      <c r="AU862" s="148" t="s">
        <v>88</v>
      </c>
      <c r="AV862" s="12" t="s">
        <v>88</v>
      </c>
      <c r="AW862" s="12" t="s">
        <v>36</v>
      </c>
      <c r="AX862" s="12" t="s">
        <v>75</v>
      </c>
      <c r="AY862" s="148" t="s">
        <v>156</v>
      </c>
    </row>
    <row r="863" spans="2:65" s="12" customFormat="1" ht="11.25" x14ac:dyDescent="0.2">
      <c r="B863" s="146"/>
      <c r="D863" s="147" t="s">
        <v>168</v>
      </c>
      <c r="E863" s="148" t="s">
        <v>19</v>
      </c>
      <c r="F863" s="149" t="s">
        <v>1199</v>
      </c>
      <c r="H863" s="150">
        <v>-6.27</v>
      </c>
      <c r="I863" s="151"/>
      <c r="L863" s="146"/>
      <c r="M863" s="152"/>
      <c r="U863" s="331"/>
      <c r="V863" s="1" t="str">
        <f t="shared" si="11"/>
        <v/>
      </c>
      <c r="AT863" s="148" t="s">
        <v>168</v>
      </c>
      <c r="AU863" s="148" t="s">
        <v>88</v>
      </c>
      <c r="AV863" s="12" t="s">
        <v>88</v>
      </c>
      <c r="AW863" s="12" t="s">
        <v>36</v>
      </c>
      <c r="AX863" s="12" t="s">
        <v>75</v>
      </c>
      <c r="AY863" s="148" t="s">
        <v>156</v>
      </c>
    </row>
    <row r="864" spans="2:65" s="14" customFormat="1" ht="11.25" x14ac:dyDescent="0.2">
      <c r="B864" s="159"/>
      <c r="D864" s="147" t="s">
        <v>168</v>
      </c>
      <c r="E864" s="160" t="s">
        <v>19</v>
      </c>
      <c r="F864" s="161" t="s">
        <v>1186</v>
      </c>
      <c r="H864" s="160" t="s">
        <v>19</v>
      </c>
      <c r="I864" s="162"/>
      <c r="L864" s="159"/>
      <c r="M864" s="163"/>
      <c r="U864" s="333"/>
      <c r="V864" s="1" t="str">
        <f t="shared" si="11"/>
        <v/>
      </c>
      <c r="AT864" s="160" t="s">
        <v>168</v>
      </c>
      <c r="AU864" s="160" t="s">
        <v>88</v>
      </c>
      <c r="AV864" s="14" t="s">
        <v>82</v>
      </c>
      <c r="AW864" s="14" t="s">
        <v>36</v>
      </c>
      <c r="AX864" s="14" t="s">
        <v>75</v>
      </c>
      <c r="AY864" s="160" t="s">
        <v>156</v>
      </c>
    </row>
    <row r="865" spans="2:65" s="12" customFormat="1" ht="11.25" x14ac:dyDescent="0.2">
      <c r="B865" s="146"/>
      <c r="D865" s="147" t="s">
        <v>168</v>
      </c>
      <c r="E865" s="148" t="s">
        <v>19</v>
      </c>
      <c r="F865" s="149" t="s">
        <v>1187</v>
      </c>
      <c r="H865" s="150">
        <v>48.13</v>
      </c>
      <c r="I865" s="151"/>
      <c r="L865" s="146"/>
      <c r="M865" s="152"/>
      <c r="U865" s="331"/>
      <c r="V865" s="1" t="str">
        <f t="shared" si="11"/>
        <v/>
      </c>
      <c r="AT865" s="148" t="s">
        <v>168</v>
      </c>
      <c r="AU865" s="148" t="s">
        <v>88</v>
      </c>
      <c r="AV865" s="12" t="s">
        <v>88</v>
      </c>
      <c r="AW865" s="12" t="s">
        <v>36</v>
      </c>
      <c r="AX865" s="12" t="s">
        <v>75</v>
      </c>
      <c r="AY865" s="148" t="s">
        <v>156</v>
      </c>
    </row>
    <row r="866" spans="2:65" s="14" customFormat="1" ht="11.25" x14ac:dyDescent="0.2">
      <c r="B866" s="159"/>
      <c r="D866" s="147" t="s">
        <v>168</v>
      </c>
      <c r="E866" s="160" t="s">
        <v>19</v>
      </c>
      <c r="F866" s="161" t="s">
        <v>1188</v>
      </c>
      <c r="H866" s="160" t="s">
        <v>19</v>
      </c>
      <c r="I866" s="162"/>
      <c r="L866" s="159"/>
      <c r="M866" s="163"/>
      <c r="U866" s="333"/>
      <c r="V866" s="1" t="str">
        <f t="shared" si="11"/>
        <v/>
      </c>
      <c r="AT866" s="160" t="s">
        <v>168</v>
      </c>
      <c r="AU866" s="160" t="s">
        <v>88</v>
      </c>
      <c r="AV866" s="14" t="s">
        <v>82</v>
      </c>
      <c r="AW866" s="14" t="s">
        <v>36</v>
      </c>
      <c r="AX866" s="14" t="s">
        <v>75</v>
      </c>
      <c r="AY866" s="160" t="s">
        <v>156</v>
      </c>
    </row>
    <row r="867" spans="2:65" s="12" customFormat="1" ht="11.25" x14ac:dyDescent="0.2">
      <c r="B867" s="146"/>
      <c r="D867" s="147" t="s">
        <v>168</v>
      </c>
      <c r="E867" s="148" t="s">
        <v>19</v>
      </c>
      <c r="F867" s="149" t="s">
        <v>1189</v>
      </c>
      <c r="H867" s="150">
        <v>3.6440000000000001</v>
      </c>
      <c r="I867" s="151"/>
      <c r="L867" s="146"/>
      <c r="M867" s="152"/>
      <c r="U867" s="331"/>
      <c r="V867" s="1" t="str">
        <f t="shared" si="11"/>
        <v/>
      </c>
      <c r="AT867" s="148" t="s">
        <v>168</v>
      </c>
      <c r="AU867" s="148" t="s">
        <v>88</v>
      </c>
      <c r="AV867" s="12" t="s">
        <v>88</v>
      </c>
      <c r="AW867" s="12" t="s">
        <v>36</v>
      </c>
      <c r="AX867" s="12" t="s">
        <v>75</v>
      </c>
      <c r="AY867" s="148" t="s">
        <v>156</v>
      </c>
    </row>
    <row r="868" spans="2:65" s="14" customFormat="1" ht="11.25" x14ac:dyDescent="0.2">
      <c r="B868" s="159"/>
      <c r="D868" s="147" t="s">
        <v>168</v>
      </c>
      <c r="E868" s="160" t="s">
        <v>19</v>
      </c>
      <c r="F868" s="161" t="s">
        <v>1190</v>
      </c>
      <c r="H868" s="160" t="s">
        <v>19</v>
      </c>
      <c r="I868" s="162"/>
      <c r="L868" s="159"/>
      <c r="M868" s="163"/>
      <c r="U868" s="333"/>
      <c r="V868" s="1" t="str">
        <f t="shared" si="11"/>
        <v/>
      </c>
      <c r="AT868" s="160" t="s">
        <v>168</v>
      </c>
      <c r="AU868" s="160" t="s">
        <v>88</v>
      </c>
      <c r="AV868" s="14" t="s">
        <v>82</v>
      </c>
      <c r="AW868" s="14" t="s">
        <v>36</v>
      </c>
      <c r="AX868" s="14" t="s">
        <v>75</v>
      </c>
      <c r="AY868" s="160" t="s">
        <v>156</v>
      </c>
    </row>
    <row r="869" spans="2:65" s="12" customFormat="1" ht="11.25" x14ac:dyDescent="0.2">
      <c r="B869" s="146"/>
      <c r="D869" s="147" t="s">
        <v>168</v>
      </c>
      <c r="E869" s="148" t="s">
        <v>19</v>
      </c>
      <c r="F869" s="149" t="s">
        <v>1191</v>
      </c>
      <c r="H869" s="150">
        <v>-4.3</v>
      </c>
      <c r="I869" s="151"/>
      <c r="L869" s="146"/>
      <c r="M869" s="152"/>
      <c r="U869" s="331"/>
      <c r="V869" s="1" t="str">
        <f t="shared" si="11"/>
        <v/>
      </c>
      <c r="AT869" s="148" t="s">
        <v>168</v>
      </c>
      <c r="AU869" s="148" t="s">
        <v>88</v>
      </c>
      <c r="AV869" s="12" t="s">
        <v>88</v>
      </c>
      <c r="AW869" s="12" t="s">
        <v>36</v>
      </c>
      <c r="AX869" s="12" t="s">
        <v>75</v>
      </c>
      <c r="AY869" s="148" t="s">
        <v>156</v>
      </c>
    </row>
    <row r="870" spans="2:65" s="13" customFormat="1" ht="11.25" x14ac:dyDescent="0.2">
      <c r="B870" s="153"/>
      <c r="D870" s="147" t="s">
        <v>168</v>
      </c>
      <c r="E870" s="154" t="s">
        <v>19</v>
      </c>
      <c r="F870" s="155" t="s">
        <v>170</v>
      </c>
      <c r="H870" s="156">
        <v>164.62</v>
      </c>
      <c r="I870" s="157"/>
      <c r="L870" s="153"/>
      <c r="M870" s="158"/>
      <c r="U870" s="332"/>
      <c r="V870" s="1" t="str">
        <f t="shared" si="11"/>
        <v/>
      </c>
      <c r="AT870" s="154" t="s">
        <v>168</v>
      </c>
      <c r="AU870" s="154" t="s">
        <v>88</v>
      </c>
      <c r="AV870" s="13" t="s">
        <v>164</v>
      </c>
      <c r="AW870" s="13" t="s">
        <v>36</v>
      </c>
      <c r="AX870" s="13" t="s">
        <v>82</v>
      </c>
      <c r="AY870" s="154" t="s">
        <v>156</v>
      </c>
    </row>
    <row r="871" spans="2:65" s="1" customFormat="1" ht="16.5" customHeight="1" x14ac:dyDescent="0.2">
      <c r="B871" s="33"/>
      <c r="C871" s="129" t="s">
        <v>1200</v>
      </c>
      <c r="D871" s="129" t="s">
        <v>159</v>
      </c>
      <c r="E871" s="130" t="s">
        <v>1201</v>
      </c>
      <c r="F871" s="131" t="s">
        <v>1202</v>
      </c>
      <c r="G871" s="132" t="s">
        <v>178</v>
      </c>
      <c r="H871" s="133">
        <v>164.62</v>
      </c>
      <c r="I871" s="134"/>
      <c r="J871" s="135">
        <f>ROUND(I871*H871,2)</f>
        <v>0</v>
      </c>
      <c r="K871" s="131" t="s">
        <v>163</v>
      </c>
      <c r="L871" s="33"/>
      <c r="M871" s="136" t="s">
        <v>19</v>
      </c>
      <c r="N871" s="137" t="s">
        <v>47</v>
      </c>
      <c r="P871" s="138">
        <f>O871*H871</f>
        <v>0</v>
      </c>
      <c r="Q871" s="138">
        <v>0</v>
      </c>
      <c r="R871" s="138">
        <f>Q871*H871</f>
        <v>0</v>
      </c>
      <c r="S871" s="138">
        <v>0</v>
      </c>
      <c r="T871" s="138">
        <f>S871*H871</f>
        <v>0</v>
      </c>
      <c r="U871" s="329" t="s">
        <v>19</v>
      </c>
      <c r="V871" s="1" t="str">
        <f t="shared" si="11"/>
        <v/>
      </c>
      <c r="AR871" s="140" t="s">
        <v>262</v>
      </c>
      <c r="AT871" s="140" t="s">
        <v>159</v>
      </c>
      <c r="AU871" s="140" t="s">
        <v>88</v>
      </c>
      <c r="AY871" s="18" t="s">
        <v>156</v>
      </c>
      <c r="BE871" s="141">
        <f>IF(N871="základní",J871,0)</f>
        <v>0</v>
      </c>
      <c r="BF871" s="141">
        <f>IF(N871="snížená",J871,0)</f>
        <v>0</v>
      </c>
      <c r="BG871" s="141">
        <f>IF(N871="zákl. přenesená",J871,0)</f>
        <v>0</v>
      </c>
      <c r="BH871" s="141">
        <f>IF(N871="sníž. přenesená",J871,0)</f>
        <v>0</v>
      </c>
      <c r="BI871" s="141">
        <f>IF(N871="nulová",J871,0)</f>
        <v>0</v>
      </c>
      <c r="BJ871" s="18" t="s">
        <v>88</v>
      </c>
      <c r="BK871" s="141">
        <f>ROUND(I871*H871,2)</f>
        <v>0</v>
      </c>
      <c r="BL871" s="18" t="s">
        <v>262</v>
      </c>
      <c r="BM871" s="140" t="s">
        <v>1203</v>
      </c>
    </row>
    <row r="872" spans="2:65" s="1" customFormat="1" ht="11.25" x14ac:dyDescent="0.2">
      <c r="B872" s="33"/>
      <c r="D872" s="142" t="s">
        <v>166</v>
      </c>
      <c r="F872" s="143" t="s">
        <v>1204</v>
      </c>
      <c r="I872" s="144"/>
      <c r="L872" s="33"/>
      <c r="M872" s="145"/>
      <c r="U872" s="330"/>
      <c r="V872" s="1" t="str">
        <f t="shared" si="11"/>
        <v/>
      </c>
      <c r="AT872" s="18" t="s">
        <v>166</v>
      </c>
      <c r="AU872" s="18" t="s">
        <v>88</v>
      </c>
    </row>
    <row r="873" spans="2:65" s="1" customFormat="1" ht="16.5" customHeight="1" x14ac:dyDescent="0.2">
      <c r="B873" s="33"/>
      <c r="C873" s="129" t="s">
        <v>1205</v>
      </c>
      <c r="D873" s="129" t="s">
        <v>159</v>
      </c>
      <c r="E873" s="130" t="s">
        <v>1206</v>
      </c>
      <c r="F873" s="131" t="s">
        <v>1207</v>
      </c>
      <c r="G873" s="132" t="s">
        <v>178</v>
      </c>
      <c r="H873" s="133">
        <v>223.244</v>
      </c>
      <c r="I873" s="134"/>
      <c r="J873" s="135">
        <f>ROUND(I873*H873,2)</f>
        <v>0</v>
      </c>
      <c r="K873" s="131" t="s">
        <v>163</v>
      </c>
      <c r="L873" s="33"/>
      <c r="M873" s="136" t="s">
        <v>19</v>
      </c>
      <c r="N873" s="137" t="s">
        <v>47</v>
      </c>
      <c r="P873" s="138">
        <f>O873*H873</f>
        <v>0</v>
      </c>
      <c r="Q873" s="138">
        <v>2.1000000000000001E-4</v>
      </c>
      <c r="R873" s="138">
        <f>Q873*H873</f>
        <v>4.6881240000000005E-2</v>
      </c>
      <c r="S873" s="138">
        <v>0</v>
      </c>
      <c r="T873" s="138">
        <f>S873*H873</f>
        <v>0</v>
      </c>
      <c r="U873" s="329" t="s">
        <v>19</v>
      </c>
      <c r="V873" s="1" t="str">
        <f t="shared" si="11"/>
        <v/>
      </c>
      <c r="AR873" s="140" t="s">
        <v>262</v>
      </c>
      <c r="AT873" s="140" t="s">
        <v>159</v>
      </c>
      <c r="AU873" s="140" t="s">
        <v>88</v>
      </c>
      <c r="AY873" s="18" t="s">
        <v>156</v>
      </c>
      <c r="BE873" s="141">
        <f>IF(N873="základní",J873,0)</f>
        <v>0</v>
      </c>
      <c r="BF873" s="141">
        <f>IF(N873="snížená",J873,0)</f>
        <v>0</v>
      </c>
      <c r="BG873" s="141">
        <f>IF(N873="zákl. přenesená",J873,0)</f>
        <v>0</v>
      </c>
      <c r="BH873" s="141">
        <f>IF(N873="sníž. přenesená",J873,0)</f>
        <v>0</v>
      </c>
      <c r="BI873" s="141">
        <f>IF(N873="nulová",J873,0)</f>
        <v>0</v>
      </c>
      <c r="BJ873" s="18" t="s">
        <v>88</v>
      </c>
      <c r="BK873" s="141">
        <f>ROUND(I873*H873,2)</f>
        <v>0</v>
      </c>
      <c r="BL873" s="18" t="s">
        <v>262</v>
      </c>
      <c r="BM873" s="140" t="s">
        <v>1208</v>
      </c>
    </row>
    <row r="874" spans="2:65" s="1" customFormat="1" ht="11.25" x14ac:dyDescent="0.2">
      <c r="B874" s="33"/>
      <c r="D874" s="142" t="s">
        <v>166</v>
      </c>
      <c r="F874" s="143" t="s">
        <v>1209</v>
      </c>
      <c r="I874" s="144"/>
      <c r="L874" s="33"/>
      <c r="M874" s="145"/>
      <c r="U874" s="330"/>
      <c r="V874" s="1" t="str">
        <f t="shared" si="11"/>
        <v/>
      </c>
      <c r="AT874" s="18" t="s">
        <v>166</v>
      </c>
      <c r="AU874" s="18" t="s">
        <v>88</v>
      </c>
    </row>
    <row r="875" spans="2:65" s="14" customFormat="1" ht="11.25" x14ac:dyDescent="0.2">
      <c r="B875" s="159"/>
      <c r="D875" s="147" t="s">
        <v>168</v>
      </c>
      <c r="E875" s="160" t="s">
        <v>19</v>
      </c>
      <c r="F875" s="161" t="s">
        <v>708</v>
      </c>
      <c r="H875" s="160" t="s">
        <v>19</v>
      </c>
      <c r="I875" s="162"/>
      <c r="L875" s="159"/>
      <c r="M875" s="163"/>
      <c r="U875" s="333"/>
      <c r="V875" s="1" t="str">
        <f t="shared" si="11"/>
        <v/>
      </c>
      <c r="AT875" s="160" t="s">
        <v>168</v>
      </c>
      <c r="AU875" s="160" t="s">
        <v>88</v>
      </c>
      <c r="AV875" s="14" t="s">
        <v>82</v>
      </c>
      <c r="AW875" s="14" t="s">
        <v>36</v>
      </c>
      <c r="AX875" s="14" t="s">
        <v>75</v>
      </c>
      <c r="AY875" s="160" t="s">
        <v>156</v>
      </c>
    </row>
    <row r="876" spans="2:65" s="12" customFormat="1" ht="11.25" x14ac:dyDescent="0.2">
      <c r="B876" s="146"/>
      <c r="D876" s="147" t="s">
        <v>168</v>
      </c>
      <c r="E876" s="148" t="s">
        <v>19</v>
      </c>
      <c r="F876" s="149" t="s">
        <v>1210</v>
      </c>
      <c r="H876" s="150">
        <v>45.371000000000002</v>
      </c>
      <c r="I876" s="151"/>
      <c r="L876" s="146"/>
      <c r="M876" s="152"/>
      <c r="U876" s="331"/>
      <c r="V876" s="1" t="str">
        <f t="shared" ref="V876:V897" si="12">IF(U876="investice",J876,"")</f>
        <v/>
      </c>
      <c r="AT876" s="148" t="s">
        <v>168</v>
      </c>
      <c r="AU876" s="148" t="s">
        <v>88</v>
      </c>
      <c r="AV876" s="12" t="s">
        <v>88</v>
      </c>
      <c r="AW876" s="12" t="s">
        <v>36</v>
      </c>
      <c r="AX876" s="12" t="s">
        <v>75</v>
      </c>
      <c r="AY876" s="148" t="s">
        <v>156</v>
      </c>
    </row>
    <row r="877" spans="2:65" s="12" customFormat="1" ht="11.25" x14ac:dyDescent="0.2">
      <c r="B877" s="146"/>
      <c r="D877" s="147" t="s">
        <v>168</v>
      </c>
      <c r="E877" s="148" t="s">
        <v>19</v>
      </c>
      <c r="F877" s="149" t="s">
        <v>1211</v>
      </c>
      <c r="H877" s="150">
        <v>14.19</v>
      </c>
      <c r="I877" s="151"/>
      <c r="L877" s="146"/>
      <c r="M877" s="152"/>
      <c r="U877" s="331"/>
      <c r="V877" s="1" t="str">
        <f t="shared" si="12"/>
        <v/>
      </c>
      <c r="AT877" s="148" t="s">
        <v>168</v>
      </c>
      <c r="AU877" s="148" t="s">
        <v>88</v>
      </c>
      <c r="AV877" s="12" t="s">
        <v>88</v>
      </c>
      <c r="AW877" s="12" t="s">
        <v>36</v>
      </c>
      <c r="AX877" s="12" t="s">
        <v>75</v>
      </c>
      <c r="AY877" s="148" t="s">
        <v>156</v>
      </c>
    </row>
    <row r="878" spans="2:65" s="14" customFormat="1" ht="11.25" x14ac:dyDescent="0.2">
      <c r="B878" s="159"/>
      <c r="D878" s="147" t="s">
        <v>168</v>
      </c>
      <c r="E878" s="160" t="s">
        <v>19</v>
      </c>
      <c r="F878" s="161" t="s">
        <v>289</v>
      </c>
      <c r="H878" s="160" t="s">
        <v>19</v>
      </c>
      <c r="I878" s="162"/>
      <c r="L878" s="159"/>
      <c r="M878" s="163"/>
      <c r="U878" s="333"/>
      <c r="V878" s="1" t="str">
        <f t="shared" si="12"/>
        <v/>
      </c>
      <c r="AT878" s="160" t="s">
        <v>168</v>
      </c>
      <c r="AU878" s="160" t="s">
        <v>88</v>
      </c>
      <c r="AV878" s="14" t="s">
        <v>82</v>
      </c>
      <c r="AW878" s="14" t="s">
        <v>36</v>
      </c>
      <c r="AX878" s="14" t="s">
        <v>75</v>
      </c>
      <c r="AY878" s="160" t="s">
        <v>156</v>
      </c>
    </row>
    <row r="879" spans="2:65" s="12" customFormat="1" ht="11.25" x14ac:dyDescent="0.2">
      <c r="B879" s="146"/>
      <c r="D879" s="147" t="s">
        <v>168</v>
      </c>
      <c r="E879" s="148" t="s">
        <v>19</v>
      </c>
      <c r="F879" s="149" t="s">
        <v>1212</v>
      </c>
      <c r="H879" s="150">
        <v>10.282999999999999</v>
      </c>
      <c r="I879" s="151"/>
      <c r="L879" s="146"/>
      <c r="M879" s="152"/>
      <c r="U879" s="331"/>
      <c r="V879" s="1" t="str">
        <f t="shared" si="12"/>
        <v/>
      </c>
      <c r="AT879" s="148" t="s">
        <v>168</v>
      </c>
      <c r="AU879" s="148" t="s">
        <v>88</v>
      </c>
      <c r="AV879" s="12" t="s">
        <v>88</v>
      </c>
      <c r="AW879" s="12" t="s">
        <v>36</v>
      </c>
      <c r="AX879" s="12" t="s">
        <v>75</v>
      </c>
      <c r="AY879" s="148" t="s">
        <v>156</v>
      </c>
    </row>
    <row r="880" spans="2:65" s="12" customFormat="1" ht="11.25" x14ac:dyDescent="0.2">
      <c r="B880" s="146"/>
      <c r="D880" s="147" t="s">
        <v>168</v>
      </c>
      <c r="E880" s="148" t="s">
        <v>19</v>
      </c>
      <c r="F880" s="149" t="s">
        <v>1213</v>
      </c>
      <c r="H880" s="150">
        <v>1.1499999999999999</v>
      </c>
      <c r="I880" s="151"/>
      <c r="L880" s="146"/>
      <c r="M880" s="152"/>
      <c r="U880" s="331"/>
      <c r="V880" s="1" t="str">
        <f t="shared" si="12"/>
        <v/>
      </c>
      <c r="AT880" s="148" t="s">
        <v>168</v>
      </c>
      <c r="AU880" s="148" t="s">
        <v>88</v>
      </c>
      <c r="AV880" s="12" t="s">
        <v>88</v>
      </c>
      <c r="AW880" s="12" t="s">
        <v>36</v>
      </c>
      <c r="AX880" s="12" t="s">
        <v>75</v>
      </c>
      <c r="AY880" s="148" t="s">
        <v>156</v>
      </c>
    </row>
    <row r="881" spans="2:65" s="14" customFormat="1" ht="11.25" x14ac:dyDescent="0.2">
      <c r="B881" s="159"/>
      <c r="D881" s="147" t="s">
        <v>168</v>
      </c>
      <c r="E881" s="160" t="s">
        <v>19</v>
      </c>
      <c r="F881" s="161" t="s">
        <v>292</v>
      </c>
      <c r="H881" s="160" t="s">
        <v>19</v>
      </c>
      <c r="I881" s="162"/>
      <c r="L881" s="159"/>
      <c r="M881" s="163"/>
      <c r="U881" s="333"/>
      <c r="V881" s="1" t="str">
        <f t="shared" si="12"/>
        <v/>
      </c>
      <c r="AT881" s="160" t="s">
        <v>168</v>
      </c>
      <c r="AU881" s="160" t="s">
        <v>88</v>
      </c>
      <c r="AV881" s="14" t="s">
        <v>82</v>
      </c>
      <c r="AW881" s="14" t="s">
        <v>36</v>
      </c>
      <c r="AX881" s="14" t="s">
        <v>75</v>
      </c>
      <c r="AY881" s="160" t="s">
        <v>156</v>
      </c>
    </row>
    <row r="882" spans="2:65" s="12" customFormat="1" ht="11.25" x14ac:dyDescent="0.2">
      <c r="B882" s="146"/>
      <c r="D882" s="147" t="s">
        <v>168</v>
      </c>
      <c r="E882" s="148" t="s">
        <v>19</v>
      </c>
      <c r="F882" s="149" t="s">
        <v>1214</v>
      </c>
      <c r="H882" s="150">
        <v>24.36</v>
      </c>
      <c r="I882" s="151"/>
      <c r="L882" s="146"/>
      <c r="M882" s="152"/>
      <c r="U882" s="331"/>
      <c r="V882" s="1" t="str">
        <f t="shared" si="12"/>
        <v/>
      </c>
      <c r="AT882" s="148" t="s">
        <v>168</v>
      </c>
      <c r="AU882" s="148" t="s">
        <v>88</v>
      </c>
      <c r="AV882" s="12" t="s">
        <v>88</v>
      </c>
      <c r="AW882" s="12" t="s">
        <v>36</v>
      </c>
      <c r="AX882" s="12" t="s">
        <v>75</v>
      </c>
      <c r="AY882" s="148" t="s">
        <v>156</v>
      </c>
    </row>
    <row r="883" spans="2:65" s="12" customFormat="1" ht="11.25" x14ac:dyDescent="0.2">
      <c r="B883" s="146"/>
      <c r="D883" s="147" t="s">
        <v>168</v>
      </c>
      <c r="E883" s="148" t="s">
        <v>19</v>
      </c>
      <c r="F883" s="149" t="s">
        <v>1215</v>
      </c>
      <c r="H883" s="150">
        <v>3.93</v>
      </c>
      <c r="I883" s="151"/>
      <c r="L883" s="146"/>
      <c r="M883" s="152"/>
      <c r="U883" s="331"/>
      <c r="V883" s="1" t="str">
        <f t="shared" si="12"/>
        <v/>
      </c>
      <c r="AT883" s="148" t="s">
        <v>168</v>
      </c>
      <c r="AU883" s="148" t="s">
        <v>88</v>
      </c>
      <c r="AV883" s="12" t="s">
        <v>88</v>
      </c>
      <c r="AW883" s="12" t="s">
        <v>36</v>
      </c>
      <c r="AX883" s="12" t="s">
        <v>75</v>
      </c>
      <c r="AY883" s="148" t="s">
        <v>156</v>
      </c>
    </row>
    <row r="884" spans="2:65" s="14" customFormat="1" ht="11.25" x14ac:dyDescent="0.2">
      <c r="B884" s="159"/>
      <c r="D884" s="147" t="s">
        <v>168</v>
      </c>
      <c r="E884" s="160" t="s">
        <v>19</v>
      </c>
      <c r="F884" s="161" t="s">
        <v>1105</v>
      </c>
      <c r="H884" s="160" t="s">
        <v>19</v>
      </c>
      <c r="I884" s="162"/>
      <c r="L884" s="159"/>
      <c r="M884" s="163"/>
      <c r="U884" s="333"/>
      <c r="V884" s="1" t="str">
        <f t="shared" si="12"/>
        <v/>
      </c>
      <c r="AT884" s="160" t="s">
        <v>168</v>
      </c>
      <c r="AU884" s="160" t="s">
        <v>88</v>
      </c>
      <c r="AV884" s="14" t="s">
        <v>82</v>
      </c>
      <c r="AW884" s="14" t="s">
        <v>36</v>
      </c>
      <c r="AX884" s="14" t="s">
        <v>75</v>
      </c>
      <c r="AY884" s="160" t="s">
        <v>156</v>
      </c>
    </row>
    <row r="885" spans="2:65" s="12" customFormat="1" ht="11.25" x14ac:dyDescent="0.2">
      <c r="B885" s="146"/>
      <c r="D885" s="147" t="s">
        <v>168</v>
      </c>
      <c r="E885" s="148" t="s">
        <v>19</v>
      </c>
      <c r="F885" s="149" t="s">
        <v>1216</v>
      </c>
      <c r="H885" s="150">
        <v>21.84</v>
      </c>
      <c r="I885" s="151"/>
      <c r="L885" s="146"/>
      <c r="M885" s="152"/>
      <c r="U885" s="331"/>
      <c r="V885" s="1" t="str">
        <f t="shared" si="12"/>
        <v/>
      </c>
      <c r="AT885" s="148" t="s">
        <v>168</v>
      </c>
      <c r="AU885" s="148" t="s">
        <v>88</v>
      </c>
      <c r="AV885" s="12" t="s">
        <v>88</v>
      </c>
      <c r="AW885" s="12" t="s">
        <v>36</v>
      </c>
      <c r="AX885" s="12" t="s">
        <v>75</v>
      </c>
      <c r="AY885" s="148" t="s">
        <v>156</v>
      </c>
    </row>
    <row r="886" spans="2:65" s="12" customFormat="1" ht="11.25" x14ac:dyDescent="0.2">
      <c r="B886" s="146"/>
      <c r="D886" s="147" t="s">
        <v>168</v>
      </c>
      <c r="E886" s="148" t="s">
        <v>19</v>
      </c>
      <c r="F886" s="149" t="s">
        <v>1217</v>
      </c>
      <c r="H886" s="150">
        <v>3.15</v>
      </c>
      <c r="I886" s="151"/>
      <c r="L886" s="146"/>
      <c r="M886" s="152"/>
      <c r="U886" s="331"/>
      <c r="V886" s="1" t="str">
        <f t="shared" si="12"/>
        <v/>
      </c>
      <c r="AT886" s="148" t="s">
        <v>168</v>
      </c>
      <c r="AU886" s="148" t="s">
        <v>88</v>
      </c>
      <c r="AV886" s="12" t="s">
        <v>88</v>
      </c>
      <c r="AW886" s="12" t="s">
        <v>36</v>
      </c>
      <c r="AX886" s="12" t="s">
        <v>75</v>
      </c>
      <c r="AY886" s="148" t="s">
        <v>156</v>
      </c>
    </row>
    <row r="887" spans="2:65" s="14" customFormat="1" ht="11.25" x14ac:dyDescent="0.2">
      <c r="B887" s="159"/>
      <c r="D887" s="147" t="s">
        <v>168</v>
      </c>
      <c r="E887" s="160" t="s">
        <v>19</v>
      </c>
      <c r="F887" s="161" t="s">
        <v>286</v>
      </c>
      <c r="H887" s="160" t="s">
        <v>19</v>
      </c>
      <c r="I887" s="162"/>
      <c r="L887" s="159"/>
      <c r="M887" s="163"/>
      <c r="U887" s="333"/>
      <c r="V887" s="1" t="str">
        <f t="shared" si="12"/>
        <v/>
      </c>
      <c r="AT887" s="160" t="s">
        <v>168</v>
      </c>
      <c r="AU887" s="160" t="s">
        <v>88</v>
      </c>
      <c r="AV887" s="14" t="s">
        <v>82</v>
      </c>
      <c r="AW887" s="14" t="s">
        <v>36</v>
      </c>
      <c r="AX887" s="14" t="s">
        <v>75</v>
      </c>
      <c r="AY887" s="160" t="s">
        <v>156</v>
      </c>
    </row>
    <row r="888" spans="2:65" s="12" customFormat="1" ht="11.25" x14ac:dyDescent="0.2">
      <c r="B888" s="146"/>
      <c r="D888" s="147" t="s">
        <v>168</v>
      </c>
      <c r="E888" s="148" t="s">
        <v>19</v>
      </c>
      <c r="F888" s="149" t="s">
        <v>1218</v>
      </c>
      <c r="H888" s="150">
        <v>32.844000000000001</v>
      </c>
      <c r="I888" s="151"/>
      <c r="L888" s="146"/>
      <c r="M888" s="152"/>
      <c r="U888" s="331"/>
      <c r="V888" s="1" t="str">
        <f t="shared" si="12"/>
        <v/>
      </c>
      <c r="AT888" s="148" t="s">
        <v>168</v>
      </c>
      <c r="AU888" s="148" t="s">
        <v>88</v>
      </c>
      <c r="AV888" s="12" t="s">
        <v>88</v>
      </c>
      <c r="AW888" s="12" t="s">
        <v>36</v>
      </c>
      <c r="AX888" s="12" t="s">
        <v>75</v>
      </c>
      <c r="AY888" s="148" t="s">
        <v>156</v>
      </c>
    </row>
    <row r="889" spans="2:65" s="12" customFormat="1" ht="11.25" x14ac:dyDescent="0.2">
      <c r="B889" s="146"/>
      <c r="D889" s="147" t="s">
        <v>168</v>
      </c>
      <c r="E889" s="148" t="s">
        <v>19</v>
      </c>
      <c r="F889" s="149" t="s">
        <v>1219</v>
      </c>
      <c r="H889" s="150">
        <v>5.76</v>
      </c>
      <c r="I889" s="151"/>
      <c r="L889" s="146"/>
      <c r="M889" s="152"/>
      <c r="U889" s="331"/>
      <c r="V889" s="1" t="str">
        <f t="shared" si="12"/>
        <v/>
      </c>
      <c r="AT889" s="148" t="s">
        <v>168</v>
      </c>
      <c r="AU889" s="148" t="s">
        <v>88</v>
      </c>
      <c r="AV889" s="12" t="s">
        <v>88</v>
      </c>
      <c r="AW889" s="12" t="s">
        <v>36</v>
      </c>
      <c r="AX889" s="12" t="s">
        <v>75</v>
      </c>
      <c r="AY889" s="148" t="s">
        <v>156</v>
      </c>
    </row>
    <row r="890" spans="2:65" s="14" customFormat="1" ht="11.25" x14ac:dyDescent="0.2">
      <c r="B890" s="159"/>
      <c r="D890" s="147" t="s">
        <v>168</v>
      </c>
      <c r="E890" s="160" t="s">
        <v>19</v>
      </c>
      <c r="F890" s="161" t="s">
        <v>710</v>
      </c>
      <c r="H890" s="160" t="s">
        <v>19</v>
      </c>
      <c r="I890" s="162"/>
      <c r="L890" s="159"/>
      <c r="M890" s="163"/>
      <c r="U890" s="333"/>
      <c r="V890" s="1" t="str">
        <f t="shared" si="12"/>
        <v/>
      </c>
      <c r="AT890" s="160" t="s">
        <v>168</v>
      </c>
      <c r="AU890" s="160" t="s">
        <v>88</v>
      </c>
      <c r="AV890" s="14" t="s">
        <v>82</v>
      </c>
      <c r="AW890" s="14" t="s">
        <v>36</v>
      </c>
      <c r="AX890" s="14" t="s">
        <v>75</v>
      </c>
      <c r="AY890" s="160" t="s">
        <v>156</v>
      </c>
    </row>
    <row r="891" spans="2:65" s="12" customFormat="1" ht="11.25" x14ac:dyDescent="0.2">
      <c r="B891" s="146"/>
      <c r="D891" s="147" t="s">
        <v>168</v>
      </c>
      <c r="E891" s="148" t="s">
        <v>19</v>
      </c>
      <c r="F891" s="149" t="s">
        <v>1220</v>
      </c>
      <c r="H891" s="150">
        <v>63.872999999999998</v>
      </c>
      <c r="I891" s="151"/>
      <c r="L891" s="146"/>
      <c r="M891" s="152"/>
      <c r="U891" s="331"/>
      <c r="V891" s="1" t="str">
        <f t="shared" si="12"/>
        <v/>
      </c>
      <c r="AT891" s="148" t="s">
        <v>168</v>
      </c>
      <c r="AU891" s="148" t="s">
        <v>88</v>
      </c>
      <c r="AV891" s="12" t="s">
        <v>88</v>
      </c>
      <c r="AW891" s="12" t="s">
        <v>36</v>
      </c>
      <c r="AX891" s="12" t="s">
        <v>75</v>
      </c>
      <c r="AY891" s="148" t="s">
        <v>156</v>
      </c>
    </row>
    <row r="892" spans="2:65" s="12" customFormat="1" ht="11.25" x14ac:dyDescent="0.2">
      <c r="B892" s="146"/>
      <c r="D892" s="147" t="s">
        <v>168</v>
      </c>
      <c r="E892" s="148" t="s">
        <v>19</v>
      </c>
      <c r="F892" s="149" t="s">
        <v>1221</v>
      </c>
      <c r="H892" s="150">
        <v>19.95</v>
      </c>
      <c r="I892" s="151"/>
      <c r="L892" s="146"/>
      <c r="M892" s="152"/>
      <c r="U892" s="331"/>
      <c r="V892" s="1" t="str">
        <f t="shared" si="12"/>
        <v/>
      </c>
      <c r="AT892" s="148" t="s">
        <v>168</v>
      </c>
      <c r="AU892" s="148" t="s">
        <v>88</v>
      </c>
      <c r="AV892" s="12" t="s">
        <v>88</v>
      </c>
      <c r="AW892" s="12" t="s">
        <v>36</v>
      </c>
      <c r="AX892" s="12" t="s">
        <v>75</v>
      </c>
      <c r="AY892" s="148" t="s">
        <v>156</v>
      </c>
    </row>
    <row r="893" spans="2:65" s="14" customFormat="1" ht="11.25" x14ac:dyDescent="0.2">
      <c r="B893" s="159"/>
      <c r="D893" s="147" t="s">
        <v>168</v>
      </c>
      <c r="E893" s="160" t="s">
        <v>19</v>
      </c>
      <c r="F893" s="161" t="s">
        <v>1222</v>
      </c>
      <c r="H893" s="160" t="s">
        <v>19</v>
      </c>
      <c r="I893" s="162"/>
      <c r="L893" s="159"/>
      <c r="M893" s="163"/>
      <c r="U893" s="333"/>
      <c r="V893" s="1" t="str">
        <f t="shared" si="12"/>
        <v/>
      </c>
      <c r="AT893" s="160" t="s">
        <v>168</v>
      </c>
      <c r="AU893" s="160" t="s">
        <v>88</v>
      </c>
      <c r="AV893" s="14" t="s">
        <v>82</v>
      </c>
      <c r="AW893" s="14" t="s">
        <v>36</v>
      </c>
      <c r="AX893" s="14" t="s">
        <v>75</v>
      </c>
      <c r="AY893" s="160" t="s">
        <v>156</v>
      </c>
    </row>
    <row r="894" spans="2:65" s="12" customFormat="1" ht="11.25" x14ac:dyDescent="0.2">
      <c r="B894" s="146"/>
      <c r="D894" s="147" t="s">
        <v>168</v>
      </c>
      <c r="E894" s="148" t="s">
        <v>19</v>
      </c>
      <c r="F894" s="149" t="s">
        <v>1223</v>
      </c>
      <c r="H894" s="150">
        <v>-23.457000000000001</v>
      </c>
      <c r="I894" s="151"/>
      <c r="L894" s="146"/>
      <c r="M894" s="152"/>
      <c r="U894" s="331"/>
      <c r="V894" s="1" t="str">
        <f t="shared" si="12"/>
        <v/>
      </c>
      <c r="AT894" s="148" t="s">
        <v>168</v>
      </c>
      <c r="AU894" s="148" t="s">
        <v>88</v>
      </c>
      <c r="AV894" s="12" t="s">
        <v>88</v>
      </c>
      <c r="AW894" s="12" t="s">
        <v>36</v>
      </c>
      <c r="AX894" s="12" t="s">
        <v>75</v>
      </c>
      <c r="AY894" s="148" t="s">
        <v>156</v>
      </c>
    </row>
    <row r="895" spans="2:65" s="13" customFormat="1" ht="11.25" x14ac:dyDescent="0.2">
      <c r="B895" s="153"/>
      <c r="D895" s="147" t="s">
        <v>168</v>
      </c>
      <c r="E895" s="154" t="s">
        <v>19</v>
      </c>
      <c r="F895" s="155" t="s">
        <v>170</v>
      </c>
      <c r="H895" s="156">
        <v>223.244</v>
      </c>
      <c r="I895" s="157"/>
      <c r="L895" s="153"/>
      <c r="M895" s="158"/>
      <c r="U895" s="332"/>
      <c r="V895" s="1" t="str">
        <f t="shared" si="12"/>
        <v/>
      </c>
      <c r="AT895" s="154" t="s">
        <v>168</v>
      </c>
      <c r="AU895" s="154" t="s">
        <v>88</v>
      </c>
      <c r="AV895" s="13" t="s">
        <v>164</v>
      </c>
      <c r="AW895" s="13" t="s">
        <v>36</v>
      </c>
      <c r="AX895" s="13" t="s">
        <v>82</v>
      </c>
      <c r="AY895" s="154" t="s">
        <v>156</v>
      </c>
    </row>
    <row r="896" spans="2:65" s="1" customFormat="1" ht="24.2" customHeight="1" x14ac:dyDescent="0.2">
      <c r="B896" s="33"/>
      <c r="C896" s="129" t="s">
        <v>1224</v>
      </c>
      <c r="D896" s="129" t="s">
        <v>159</v>
      </c>
      <c r="E896" s="130" t="s">
        <v>1225</v>
      </c>
      <c r="F896" s="131" t="s">
        <v>1226</v>
      </c>
      <c r="G896" s="132" t="s">
        <v>178</v>
      </c>
      <c r="H896" s="133">
        <v>223.244</v>
      </c>
      <c r="I896" s="134"/>
      <c r="J896" s="135">
        <f>ROUND(I896*H896,2)</f>
        <v>0</v>
      </c>
      <c r="K896" s="131" t="s">
        <v>163</v>
      </c>
      <c r="L896" s="33"/>
      <c r="M896" s="136" t="s">
        <v>19</v>
      </c>
      <c r="N896" s="137" t="s">
        <v>47</v>
      </c>
      <c r="P896" s="138">
        <f>O896*H896</f>
        <v>0</v>
      </c>
      <c r="Q896" s="138">
        <v>2.9E-4</v>
      </c>
      <c r="R896" s="138">
        <f>Q896*H896</f>
        <v>6.4740759999999994E-2</v>
      </c>
      <c r="S896" s="138">
        <v>0</v>
      </c>
      <c r="T896" s="138">
        <f>S896*H896</f>
        <v>0</v>
      </c>
      <c r="U896" s="329" t="s">
        <v>19</v>
      </c>
      <c r="V896" s="1" t="str">
        <f t="shared" si="12"/>
        <v/>
      </c>
      <c r="AR896" s="140" t="s">
        <v>262</v>
      </c>
      <c r="AT896" s="140" t="s">
        <v>159</v>
      </c>
      <c r="AU896" s="140" t="s">
        <v>88</v>
      </c>
      <c r="AY896" s="18" t="s">
        <v>156</v>
      </c>
      <c r="BE896" s="141">
        <f>IF(N896="základní",J896,0)</f>
        <v>0</v>
      </c>
      <c r="BF896" s="141">
        <f>IF(N896="snížená",J896,0)</f>
        <v>0</v>
      </c>
      <c r="BG896" s="141">
        <f>IF(N896="zákl. přenesená",J896,0)</f>
        <v>0</v>
      </c>
      <c r="BH896" s="141">
        <f>IF(N896="sníž. přenesená",J896,0)</f>
        <v>0</v>
      </c>
      <c r="BI896" s="141">
        <f>IF(N896="nulová",J896,0)</f>
        <v>0</v>
      </c>
      <c r="BJ896" s="18" t="s">
        <v>88</v>
      </c>
      <c r="BK896" s="141">
        <f>ROUND(I896*H896,2)</f>
        <v>0</v>
      </c>
      <c r="BL896" s="18" t="s">
        <v>262</v>
      </c>
      <c r="BM896" s="140" t="s">
        <v>1227</v>
      </c>
    </row>
    <row r="897" spans="2:47" s="1" customFormat="1" ht="11.25" x14ac:dyDescent="0.2">
      <c r="B897" s="33"/>
      <c r="D897" s="142" t="s">
        <v>166</v>
      </c>
      <c r="F897" s="143" t="s">
        <v>1228</v>
      </c>
      <c r="I897" s="144"/>
      <c r="L897" s="33"/>
      <c r="M897" s="182"/>
      <c r="N897" s="183"/>
      <c r="O897" s="183"/>
      <c r="P897" s="183"/>
      <c r="Q897" s="183"/>
      <c r="R897" s="183"/>
      <c r="S897" s="183"/>
      <c r="T897" s="183"/>
      <c r="U897" s="335"/>
      <c r="V897" s="1" t="str">
        <f t="shared" si="12"/>
        <v/>
      </c>
      <c r="AT897" s="18" t="s">
        <v>166</v>
      </c>
      <c r="AU897" s="18" t="s">
        <v>88</v>
      </c>
    </row>
    <row r="898" spans="2:47" s="1" customFormat="1" ht="6.95" customHeight="1" x14ac:dyDescent="0.2">
      <c r="B898" s="42"/>
      <c r="C898" s="43"/>
      <c r="D898" s="43"/>
      <c r="E898" s="43"/>
      <c r="F898" s="43"/>
      <c r="G898" s="43"/>
      <c r="H898" s="43"/>
      <c r="I898" s="43"/>
      <c r="J898" s="43"/>
      <c r="K898" s="43"/>
      <c r="L898" s="33"/>
    </row>
  </sheetData>
  <sheetProtection algorithmName="SHA-512" hashValue="bTR1GGnqNVd41G3T9sDNPZ7hEjczlnIsJUUZQ7lYu6OxljC356zRO0YtRMiGBSA2s33NfxHMRkgTCieyfuFdlA==" saltValue="MkYgYBBPII/WE4AwqiJVAQ==" spinCount="100000" sheet="1" objects="1" scenarios="1" formatColumns="0" formatRows="0" autoFilter="0"/>
  <autoFilter ref="C106:K897" xr:uid="{00000000-0009-0000-0000-000001000000}"/>
  <mergeCells count="12">
    <mergeCell ref="E99:H99"/>
    <mergeCell ref="L2:V2"/>
    <mergeCell ref="E50:H50"/>
    <mergeCell ref="E52:H52"/>
    <mergeCell ref="E54:H54"/>
    <mergeCell ref="E95:H95"/>
    <mergeCell ref="E97:H97"/>
    <mergeCell ref="E7:H7"/>
    <mergeCell ref="E9:H9"/>
    <mergeCell ref="E11:H11"/>
    <mergeCell ref="E20:H20"/>
    <mergeCell ref="E29:H29"/>
  </mergeCells>
  <hyperlinks>
    <hyperlink ref="F111" r:id="rId1" xr:uid="{00000000-0004-0000-0100-000000000000}"/>
    <hyperlink ref="F115" r:id="rId2" xr:uid="{00000000-0004-0000-0100-000001000000}"/>
    <hyperlink ref="F119" r:id="rId3" xr:uid="{00000000-0004-0000-0100-000002000000}"/>
    <hyperlink ref="F124" r:id="rId4" xr:uid="{00000000-0004-0000-0100-000003000000}"/>
    <hyperlink ref="F128" r:id="rId5" xr:uid="{00000000-0004-0000-0100-000004000000}"/>
    <hyperlink ref="F133" r:id="rId6" xr:uid="{00000000-0004-0000-0100-000005000000}"/>
    <hyperlink ref="F137" r:id="rId7" xr:uid="{00000000-0004-0000-0100-000006000000}"/>
    <hyperlink ref="F148" r:id="rId8" xr:uid="{00000000-0004-0000-0100-000007000000}"/>
    <hyperlink ref="F154" r:id="rId9" xr:uid="{00000000-0004-0000-0100-000008000000}"/>
    <hyperlink ref="F156" r:id="rId10" xr:uid="{00000000-0004-0000-0100-000009000000}"/>
    <hyperlink ref="F163" r:id="rId11" xr:uid="{00000000-0004-0000-0100-00000A000000}"/>
    <hyperlink ref="F165" r:id="rId12" xr:uid="{00000000-0004-0000-0100-00000B000000}"/>
    <hyperlink ref="F170" r:id="rId13" xr:uid="{00000000-0004-0000-0100-00000C000000}"/>
    <hyperlink ref="F178" r:id="rId14" xr:uid="{00000000-0004-0000-0100-00000D000000}"/>
    <hyperlink ref="F180" r:id="rId15" xr:uid="{00000000-0004-0000-0100-00000E000000}"/>
    <hyperlink ref="F184" r:id="rId16" xr:uid="{00000000-0004-0000-0100-00000F000000}"/>
    <hyperlink ref="F189" r:id="rId17" xr:uid="{00000000-0004-0000-0100-000010000000}"/>
    <hyperlink ref="F210" r:id="rId18" xr:uid="{00000000-0004-0000-0100-000011000000}"/>
    <hyperlink ref="F231" r:id="rId19" xr:uid="{00000000-0004-0000-0100-000012000000}"/>
    <hyperlink ref="F238" r:id="rId20" xr:uid="{00000000-0004-0000-0100-000013000000}"/>
    <hyperlink ref="F253" r:id="rId21" xr:uid="{00000000-0004-0000-0100-000014000000}"/>
    <hyperlink ref="F262" r:id="rId22" xr:uid="{00000000-0004-0000-0100-000015000000}"/>
    <hyperlink ref="F281" r:id="rId23" xr:uid="{00000000-0004-0000-0100-000016000000}"/>
    <hyperlink ref="F287" r:id="rId24" xr:uid="{00000000-0004-0000-0100-000017000000}"/>
    <hyperlink ref="F296" r:id="rId25" xr:uid="{00000000-0004-0000-0100-000018000000}"/>
    <hyperlink ref="F300" r:id="rId26" xr:uid="{00000000-0004-0000-0100-000019000000}"/>
    <hyperlink ref="F304" r:id="rId27" xr:uid="{00000000-0004-0000-0100-00001A000000}"/>
    <hyperlink ref="F308" r:id="rId28" xr:uid="{00000000-0004-0000-0100-00001B000000}"/>
    <hyperlink ref="F312" r:id="rId29" xr:uid="{00000000-0004-0000-0100-00001C000000}"/>
    <hyperlink ref="F317" r:id="rId30" xr:uid="{00000000-0004-0000-0100-00001D000000}"/>
    <hyperlink ref="F325" r:id="rId31" xr:uid="{00000000-0004-0000-0100-00001E000000}"/>
    <hyperlink ref="F332" r:id="rId32" xr:uid="{00000000-0004-0000-0100-00001F000000}"/>
    <hyperlink ref="F337" r:id="rId33" xr:uid="{00000000-0004-0000-0100-000020000000}"/>
    <hyperlink ref="F344" r:id="rId34" xr:uid="{00000000-0004-0000-0100-000021000000}"/>
    <hyperlink ref="F351" r:id="rId35" xr:uid="{00000000-0004-0000-0100-000022000000}"/>
    <hyperlink ref="F355" r:id="rId36" xr:uid="{00000000-0004-0000-0100-000023000000}"/>
    <hyperlink ref="F360" r:id="rId37" xr:uid="{00000000-0004-0000-0100-000024000000}"/>
    <hyperlink ref="F385" r:id="rId38" xr:uid="{00000000-0004-0000-0100-000025000000}"/>
    <hyperlink ref="F392" r:id="rId39" xr:uid="{00000000-0004-0000-0100-000026000000}"/>
    <hyperlink ref="F394" r:id="rId40" xr:uid="{00000000-0004-0000-0100-000027000000}"/>
    <hyperlink ref="F396" r:id="rId41" xr:uid="{00000000-0004-0000-0100-000028000000}"/>
    <hyperlink ref="F400" r:id="rId42" xr:uid="{00000000-0004-0000-0100-000029000000}"/>
    <hyperlink ref="F402" r:id="rId43" xr:uid="{00000000-0004-0000-0100-00002A000000}"/>
    <hyperlink ref="F405" r:id="rId44" xr:uid="{00000000-0004-0000-0100-00002B000000}"/>
    <hyperlink ref="F413" r:id="rId45" xr:uid="{00000000-0004-0000-0100-00002C000000}"/>
    <hyperlink ref="F417" r:id="rId46" xr:uid="{00000000-0004-0000-0100-00002D000000}"/>
    <hyperlink ref="F426" r:id="rId47" xr:uid="{00000000-0004-0000-0100-00002E000000}"/>
    <hyperlink ref="F437" r:id="rId48" xr:uid="{00000000-0004-0000-0100-00002F000000}"/>
    <hyperlink ref="F439" r:id="rId49" xr:uid="{00000000-0004-0000-0100-000030000000}"/>
    <hyperlink ref="F442" r:id="rId50" xr:uid="{00000000-0004-0000-0100-000031000000}"/>
    <hyperlink ref="F444" r:id="rId51" xr:uid="{00000000-0004-0000-0100-000032000000}"/>
    <hyperlink ref="F450" r:id="rId52" xr:uid="{00000000-0004-0000-0100-000033000000}"/>
    <hyperlink ref="F456" r:id="rId53" xr:uid="{00000000-0004-0000-0100-000034000000}"/>
    <hyperlink ref="F462" r:id="rId54" xr:uid="{00000000-0004-0000-0100-000035000000}"/>
    <hyperlink ref="F473" r:id="rId55" xr:uid="{00000000-0004-0000-0100-000036000000}"/>
    <hyperlink ref="F478" r:id="rId56" xr:uid="{00000000-0004-0000-0100-000037000000}"/>
    <hyperlink ref="F480" r:id="rId57" xr:uid="{00000000-0004-0000-0100-000038000000}"/>
    <hyperlink ref="F482" r:id="rId58" xr:uid="{00000000-0004-0000-0100-000039000000}"/>
    <hyperlink ref="F490" r:id="rId59" xr:uid="{00000000-0004-0000-0100-00003A000000}"/>
    <hyperlink ref="F496" r:id="rId60" xr:uid="{00000000-0004-0000-0100-00003B000000}"/>
    <hyperlink ref="F498" r:id="rId61" xr:uid="{00000000-0004-0000-0100-00003C000000}"/>
    <hyperlink ref="F503" r:id="rId62" xr:uid="{00000000-0004-0000-0100-00003D000000}"/>
    <hyperlink ref="F510" r:id="rId63" xr:uid="{00000000-0004-0000-0100-00003E000000}"/>
    <hyperlink ref="F519" r:id="rId64" xr:uid="{00000000-0004-0000-0100-00003F000000}"/>
    <hyperlink ref="F535" r:id="rId65" xr:uid="{00000000-0004-0000-0100-000040000000}"/>
    <hyperlink ref="F538" r:id="rId66" xr:uid="{00000000-0004-0000-0100-000041000000}"/>
    <hyperlink ref="F542" r:id="rId67" xr:uid="{00000000-0004-0000-0100-000042000000}"/>
    <hyperlink ref="F547" r:id="rId68" xr:uid="{00000000-0004-0000-0100-000043000000}"/>
    <hyperlink ref="F550" r:id="rId69" xr:uid="{00000000-0004-0000-0100-000044000000}"/>
    <hyperlink ref="F552" r:id="rId70" xr:uid="{00000000-0004-0000-0100-000045000000}"/>
    <hyperlink ref="F556" r:id="rId71" xr:uid="{00000000-0004-0000-0100-000046000000}"/>
    <hyperlink ref="F562" r:id="rId72" xr:uid="{00000000-0004-0000-0100-000047000000}"/>
    <hyperlink ref="F615" r:id="rId73" xr:uid="{00000000-0004-0000-0100-000048000000}"/>
    <hyperlink ref="F618" r:id="rId74" xr:uid="{00000000-0004-0000-0100-000049000000}"/>
    <hyperlink ref="F635" r:id="rId75" xr:uid="{00000000-0004-0000-0100-00004A000000}"/>
    <hyperlink ref="F638" r:id="rId76" xr:uid="{00000000-0004-0000-0100-00004B000000}"/>
    <hyperlink ref="F650" r:id="rId77" xr:uid="{00000000-0004-0000-0100-00004C000000}"/>
    <hyperlink ref="F670" r:id="rId78" xr:uid="{00000000-0004-0000-0100-00004D000000}"/>
    <hyperlink ref="F676" r:id="rId79" xr:uid="{00000000-0004-0000-0100-00004E000000}"/>
    <hyperlink ref="F683" r:id="rId80" xr:uid="{00000000-0004-0000-0100-00004F000000}"/>
    <hyperlink ref="F690" r:id="rId81" xr:uid="{00000000-0004-0000-0100-000050000000}"/>
    <hyperlink ref="F697" r:id="rId82" xr:uid="{00000000-0004-0000-0100-000051000000}"/>
    <hyperlink ref="F703" r:id="rId83" xr:uid="{00000000-0004-0000-0100-000052000000}"/>
    <hyperlink ref="F709" r:id="rId84" xr:uid="{00000000-0004-0000-0100-000053000000}"/>
    <hyperlink ref="F715" r:id="rId85" xr:uid="{00000000-0004-0000-0100-000054000000}"/>
    <hyperlink ref="F736" r:id="rId86" xr:uid="{00000000-0004-0000-0100-000055000000}"/>
    <hyperlink ref="F741" r:id="rId87" xr:uid="{00000000-0004-0000-0100-000056000000}"/>
    <hyperlink ref="F744" r:id="rId88" xr:uid="{00000000-0004-0000-0100-000057000000}"/>
    <hyperlink ref="F751" r:id="rId89" xr:uid="{00000000-0004-0000-0100-000058000000}"/>
    <hyperlink ref="F758" r:id="rId90" xr:uid="{00000000-0004-0000-0100-000059000000}"/>
    <hyperlink ref="F760" r:id="rId91" xr:uid="{00000000-0004-0000-0100-00005A000000}"/>
    <hyperlink ref="F769" r:id="rId92" xr:uid="{00000000-0004-0000-0100-00005B000000}"/>
    <hyperlink ref="F778" r:id="rId93" xr:uid="{00000000-0004-0000-0100-00005C000000}"/>
    <hyperlink ref="F785" r:id="rId94" xr:uid="{00000000-0004-0000-0100-00005D000000}"/>
    <hyperlink ref="F788" r:id="rId95" xr:uid="{00000000-0004-0000-0100-00005E000000}"/>
    <hyperlink ref="F799" r:id="rId96" xr:uid="{00000000-0004-0000-0100-00005F000000}"/>
    <hyperlink ref="F803" r:id="rId97" xr:uid="{00000000-0004-0000-0100-000060000000}"/>
    <hyperlink ref="F808" r:id="rId98" xr:uid="{00000000-0004-0000-0100-000061000000}"/>
    <hyperlink ref="F812" r:id="rId99" xr:uid="{00000000-0004-0000-0100-000062000000}"/>
    <hyperlink ref="F823" r:id="rId100" xr:uid="{00000000-0004-0000-0100-000063000000}"/>
    <hyperlink ref="F834" r:id="rId101" xr:uid="{00000000-0004-0000-0100-000064000000}"/>
    <hyperlink ref="F841" r:id="rId102" xr:uid="{00000000-0004-0000-0100-000065000000}"/>
    <hyperlink ref="F843" r:id="rId103" xr:uid="{00000000-0004-0000-0100-000066000000}"/>
    <hyperlink ref="F845" r:id="rId104" xr:uid="{00000000-0004-0000-0100-000067000000}"/>
    <hyperlink ref="F856" r:id="rId105" xr:uid="{00000000-0004-0000-0100-000068000000}"/>
    <hyperlink ref="F872" r:id="rId106" xr:uid="{00000000-0004-0000-0100-000069000000}"/>
    <hyperlink ref="F874" r:id="rId107" xr:uid="{00000000-0004-0000-0100-00006A000000}"/>
    <hyperlink ref="F897" r:id="rId108" xr:uid="{00000000-0004-0000-0100-00006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5"/>
  <sheetViews>
    <sheetView showGridLines="0" workbookViewId="0">
      <selection activeCell="X96" sqref="X9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Radlická 2070/112, 15000 Praha 5, b.j.č. 12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1229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22. 4. 2025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ROUND((SUM(BE89:BE124)),  2)</f>
        <v>0</v>
      </c>
      <c r="I35" s="92">
        <v>0.21</v>
      </c>
      <c r="J35" s="82">
        <f>ROUND(((SUM(BE89:BE124))*I35),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ROUND((SUM(BF89:BF124)),  2)</f>
        <v>0</v>
      </c>
      <c r="I36" s="92">
        <v>0.12</v>
      </c>
      <c r="J36" s="82">
        <f>ROUND(((SUM(BF89:BF124))*I36),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Radlická 2070/112, 15000 Praha 5, b.j.č. 12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ZTI - Zdravotně technické 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Radlická 2070/112, 15000 Praha 5</v>
      </c>
      <c r="I56" s="28" t="s">
        <v>23</v>
      </c>
      <c r="J56" s="50" t="str">
        <f>IF(J14="","",J14)</f>
        <v>22. 4. 2025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1230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1231</v>
      </c>
      <c r="E65" s="104"/>
      <c r="F65" s="104"/>
      <c r="G65" s="104"/>
      <c r="H65" s="104"/>
      <c r="I65" s="104"/>
      <c r="J65" s="105">
        <f>J102</f>
        <v>0</v>
      </c>
      <c r="L65" s="102"/>
    </row>
    <row r="66" spans="2:12" s="8" customFormat="1" ht="24.95" customHeight="1" x14ac:dyDescent="0.2">
      <c r="B66" s="102"/>
      <c r="D66" s="103" t="s">
        <v>1232</v>
      </c>
      <c r="E66" s="104"/>
      <c r="F66" s="104"/>
      <c r="G66" s="104"/>
      <c r="H66" s="104"/>
      <c r="I66" s="104"/>
      <c r="J66" s="105">
        <f>J110</f>
        <v>0</v>
      </c>
      <c r="L66" s="102"/>
    </row>
    <row r="67" spans="2:12" s="8" customFormat="1" ht="24.95" customHeight="1" x14ac:dyDescent="0.2">
      <c r="B67" s="102"/>
      <c r="D67" s="103" t="s">
        <v>1233</v>
      </c>
      <c r="E67" s="104"/>
      <c r="F67" s="104"/>
      <c r="G67" s="104"/>
      <c r="H67" s="104"/>
      <c r="I67" s="104"/>
      <c r="J67" s="105">
        <f>J122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140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Radlická 2070/112, 15000 Praha 5, b.j.č. 12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110</v>
      </c>
      <c r="L78" s="21"/>
    </row>
    <row r="79" spans="2:12" s="1" customFormat="1" ht="16.5" customHeight="1" x14ac:dyDescent="0.2">
      <c r="B79" s="33"/>
      <c r="E79" s="314" t="s">
        <v>111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112</v>
      </c>
      <c r="L80" s="33"/>
    </row>
    <row r="81" spans="2:65" s="1" customFormat="1" ht="16.5" customHeight="1" x14ac:dyDescent="0.2">
      <c r="B81" s="33"/>
      <c r="E81" s="273" t="str">
        <f>E11</f>
        <v>ZTI - Zdravotně technické instalace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Radlická 2070/112, 15000 Praha 5</v>
      </c>
      <c r="I83" s="28" t="s">
        <v>23</v>
      </c>
      <c r="J83" s="50" t="str">
        <f>IF(J14="","",J14)</f>
        <v>22. 4. 2025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141</v>
      </c>
      <c r="D88" s="112" t="s">
        <v>60</v>
      </c>
      <c r="E88" s="112" t="s">
        <v>56</v>
      </c>
      <c r="F88" s="112" t="s">
        <v>57</v>
      </c>
      <c r="G88" s="112" t="s">
        <v>142</v>
      </c>
      <c r="H88" s="112" t="s">
        <v>143</v>
      </c>
      <c r="I88" s="112" t="s">
        <v>144</v>
      </c>
      <c r="J88" s="112" t="s">
        <v>116</v>
      </c>
      <c r="K88" s="113" t="s">
        <v>145</v>
      </c>
      <c r="L88" s="110"/>
      <c r="M88" s="56" t="s">
        <v>19</v>
      </c>
      <c r="N88" s="57" t="s">
        <v>45</v>
      </c>
      <c r="O88" s="57" t="s">
        <v>146</v>
      </c>
      <c r="P88" s="57" t="s">
        <v>147</v>
      </c>
      <c r="Q88" s="57" t="s">
        <v>148</v>
      </c>
      <c r="R88" s="57" t="s">
        <v>149</v>
      </c>
      <c r="S88" s="57" t="s">
        <v>150</v>
      </c>
      <c r="T88" s="57" t="s">
        <v>151</v>
      </c>
      <c r="U88" s="326" t="s">
        <v>1793</v>
      </c>
    </row>
    <row r="89" spans="2:65" s="1" customFormat="1" ht="22.9" customHeight="1" x14ac:dyDescent="0.25">
      <c r="B89" s="33"/>
      <c r="C89" s="61" t="s">
        <v>153</v>
      </c>
      <c r="J89" s="114">
        <f>BK89</f>
        <v>0</v>
      </c>
      <c r="L89" s="33"/>
      <c r="M89" s="59"/>
      <c r="N89" s="51"/>
      <c r="O89" s="51"/>
      <c r="P89" s="115">
        <f>P90+P102+P110+P122</f>
        <v>0</v>
      </c>
      <c r="Q89" s="51"/>
      <c r="R89" s="115">
        <f>R90+R102+R110+R122</f>
        <v>0</v>
      </c>
      <c r="S89" s="51"/>
      <c r="T89" s="115">
        <f>T90+T102+T110+T122</f>
        <v>0</v>
      </c>
      <c r="U89" s="327">
        <f>SUM(V89:V666)</f>
        <v>0</v>
      </c>
      <c r="AT89" s="18" t="s">
        <v>74</v>
      </c>
      <c r="AU89" s="18" t="s">
        <v>117</v>
      </c>
      <c r="BK89" s="116">
        <f>BK90+BK102+BK110+BK122</f>
        <v>0</v>
      </c>
    </row>
    <row r="90" spans="2:65" s="11" customFormat="1" ht="25.9" customHeight="1" x14ac:dyDescent="0.2">
      <c r="B90" s="117"/>
      <c r="D90" s="118" t="s">
        <v>74</v>
      </c>
      <c r="E90" s="119" t="s">
        <v>1234</v>
      </c>
      <c r="F90" s="119" t="s">
        <v>1235</v>
      </c>
      <c r="I90" s="120"/>
      <c r="J90" s="121">
        <f>BK90</f>
        <v>0</v>
      </c>
      <c r="L90" s="117"/>
      <c r="M90" s="122"/>
      <c r="P90" s="123">
        <f>SUM(P91:P101)</f>
        <v>0</v>
      </c>
      <c r="R90" s="123">
        <f>SUM(R91:R101)</f>
        <v>0</v>
      </c>
      <c r="T90" s="123">
        <f>SUM(T91:T101)</f>
        <v>0</v>
      </c>
      <c r="U90" s="328"/>
      <c r="V90" s="1" t="str">
        <f t="shared" ref="V90:V124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156</v>
      </c>
      <c r="BK90" s="126">
        <f>SUM(BK91:BK101)</f>
        <v>0</v>
      </c>
    </row>
    <row r="91" spans="2:65" s="1" customFormat="1" ht="16.5" customHeight="1" x14ac:dyDescent="0.2">
      <c r="B91" s="33"/>
      <c r="C91" s="129" t="s">
        <v>82</v>
      </c>
      <c r="D91" s="129" t="s">
        <v>159</v>
      </c>
      <c r="E91" s="130" t="s">
        <v>1236</v>
      </c>
      <c r="F91" s="131" t="s">
        <v>1237</v>
      </c>
      <c r="G91" s="132" t="s">
        <v>1238</v>
      </c>
      <c r="H91" s="133">
        <v>2</v>
      </c>
      <c r="I91" s="134"/>
      <c r="J91" s="135">
        <f t="shared" ref="J91:J101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101" si="2">O91*H91</f>
        <v>0</v>
      </c>
      <c r="Q91" s="138">
        <v>0</v>
      </c>
      <c r="R91" s="138">
        <f t="shared" ref="R91:R101" si="3">Q91*H91</f>
        <v>0</v>
      </c>
      <c r="S91" s="138">
        <v>0</v>
      </c>
      <c r="T91" s="138">
        <f t="shared" ref="T91:T101" si="4">S91*H91</f>
        <v>0</v>
      </c>
      <c r="U91" s="329" t="s">
        <v>19</v>
      </c>
      <c r="V91" s="1" t="str">
        <f t="shared" si="0"/>
        <v/>
      </c>
      <c r="AR91" s="140" t="s">
        <v>164</v>
      </c>
      <c r="AT91" s="140" t="s">
        <v>159</v>
      </c>
      <c r="AU91" s="140" t="s">
        <v>82</v>
      </c>
      <c r="AY91" s="18" t="s">
        <v>156</v>
      </c>
      <c r="BE91" s="141">
        <f t="shared" ref="BE91:BE101" si="5">IF(N91="základní",J91,0)</f>
        <v>0</v>
      </c>
      <c r="BF91" s="141">
        <f t="shared" ref="BF91:BF101" si="6">IF(N91="snížená",J91,0)</f>
        <v>0</v>
      </c>
      <c r="BG91" s="141">
        <f t="shared" ref="BG91:BG101" si="7">IF(N91="zákl. přenesená",J91,0)</f>
        <v>0</v>
      </c>
      <c r="BH91" s="141">
        <f t="shared" ref="BH91:BH101" si="8">IF(N91="sníž. přenesená",J91,0)</f>
        <v>0</v>
      </c>
      <c r="BI91" s="141">
        <f t="shared" ref="BI91:BI101" si="9">IF(N91="nulová",J91,0)</f>
        <v>0</v>
      </c>
      <c r="BJ91" s="18" t="s">
        <v>88</v>
      </c>
      <c r="BK91" s="141">
        <f t="shared" ref="BK91:BK101" si="10">ROUND(I91*H91,2)</f>
        <v>0</v>
      </c>
      <c r="BL91" s="18" t="s">
        <v>164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159</v>
      </c>
      <c r="E92" s="130" t="s">
        <v>1239</v>
      </c>
      <c r="F92" s="131" t="s">
        <v>1240</v>
      </c>
      <c r="G92" s="132" t="s">
        <v>1241</v>
      </c>
      <c r="H92" s="133">
        <v>2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164</v>
      </c>
      <c r="AT92" s="140" t="s">
        <v>159</v>
      </c>
      <c r="AU92" s="140" t="s">
        <v>82</v>
      </c>
      <c r="AY92" s="18" t="s">
        <v>156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164</v>
      </c>
      <c r="BM92" s="140" t="s">
        <v>164</v>
      </c>
    </row>
    <row r="93" spans="2:65" s="1" customFormat="1" ht="16.5" customHeight="1" x14ac:dyDescent="0.2">
      <c r="B93" s="33"/>
      <c r="C93" s="129" t="s">
        <v>157</v>
      </c>
      <c r="D93" s="129" t="s">
        <v>159</v>
      </c>
      <c r="E93" s="130" t="s">
        <v>1242</v>
      </c>
      <c r="F93" s="131" t="s">
        <v>1243</v>
      </c>
      <c r="G93" s="132" t="s">
        <v>1238</v>
      </c>
      <c r="H93" s="133">
        <v>8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164</v>
      </c>
      <c r="AT93" s="140" t="s">
        <v>159</v>
      </c>
      <c r="AU93" s="140" t="s">
        <v>82</v>
      </c>
      <c r="AY93" s="18" t="s">
        <v>156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164</v>
      </c>
      <c r="BM93" s="140" t="s">
        <v>195</v>
      </c>
    </row>
    <row r="94" spans="2:65" s="1" customFormat="1" ht="16.5" customHeight="1" x14ac:dyDescent="0.2">
      <c r="B94" s="33"/>
      <c r="C94" s="129" t="s">
        <v>164</v>
      </c>
      <c r="D94" s="129" t="s">
        <v>159</v>
      </c>
      <c r="E94" s="130" t="s">
        <v>1244</v>
      </c>
      <c r="F94" s="131" t="s">
        <v>1245</v>
      </c>
      <c r="G94" s="132" t="s">
        <v>1241</v>
      </c>
      <c r="H94" s="133">
        <v>8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164</v>
      </c>
      <c r="AT94" s="140" t="s">
        <v>159</v>
      </c>
      <c r="AU94" s="140" t="s">
        <v>82</v>
      </c>
      <c r="AY94" s="18" t="s">
        <v>156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164</v>
      </c>
      <c r="BM94" s="140" t="s">
        <v>207</v>
      </c>
    </row>
    <row r="95" spans="2:65" s="1" customFormat="1" ht="16.5" customHeight="1" x14ac:dyDescent="0.2">
      <c r="B95" s="33"/>
      <c r="C95" s="129" t="s">
        <v>188</v>
      </c>
      <c r="D95" s="129" t="s">
        <v>159</v>
      </c>
      <c r="E95" s="130" t="s">
        <v>1246</v>
      </c>
      <c r="F95" s="131" t="s">
        <v>1247</v>
      </c>
      <c r="G95" s="132" t="s">
        <v>1238</v>
      </c>
      <c r="H95" s="133">
        <v>0.5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164</v>
      </c>
      <c r="AT95" s="140" t="s">
        <v>159</v>
      </c>
      <c r="AU95" s="140" t="s">
        <v>82</v>
      </c>
      <c r="AY95" s="18" t="s">
        <v>156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164</v>
      </c>
      <c r="BM95" s="140" t="s">
        <v>219</v>
      </c>
    </row>
    <row r="96" spans="2:65" s="1" customFormat="1" ht="16.5" customHeight="1" x14ac:dyDescent="0.2">
      <c r="B96" s="33"/>
      <c r="C96" s="129" t="s">
        <v>195</v>
      </c>
      <c r="D96" s="129" t="s">
        <v>159</v>
      </c>
      <c r="E96" s="130" t="s">
        <v>1248</v>
      </c>
      <c r="F96" s="131" t="s">
        <v>1249</v>
      </c>
      <c r="G96" s="132" t="s">
        <v>1241</v>
      </c>
      <c r="H96" s="133">
        <v>1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164</v>
      </c>
      <c r="AT96" s="140" t="s">
        <v>159</v>
      </c>
      <c r="AU96" s="140" t="s">
        <v>82</v>
      </c>
      <c r="AY96" s="18" t="s">
        <v>156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164</v>
      </c>
      <c r="BM96" s="140" t="s">
        <v>8</v>
      </c>
    </row>
    <row r="97" spans="2:65" s="1" customFormat="1" ht="16.5" customHeight="1" x14ac:dyDescent="0.2">
      <c r="B97" s="33"/>
      <c r="C97" s="129" t="s">
        <v>201</v>
      </c>
      <c r="D97" s="129" t="s">
        <v>159</v>
      </c>
      <c r="E97" s="130" t="s">
        <v>1250</v>
      </c>
      <c r="F97" s="131" t="s">
        <v>1251</v>
      </c>
      <c r="G97" s="132" t="s">
        <v>1238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164</v>
      </c>
      <c r="AT97" s="140" t="s">
        <v>159</v>
      </c>
      <c r="AU97" s="140" t="s">
        <v>82</v>
      </c>
      <c r="AY97" s="18" t="s">
        <v>156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164</v>
      </c>
      <c r="BM97" s="140" t="s">
        <v>244</v>
      </c>
    </row>
    <row r="98" spans="2:65" s="1" customFormat="1" ht="16.5" customHeight="1" x14ac:dyDescent="0.2">
      <c r="B98" s="33"/>
      <c r="C98" s="129" t="s">
        <v>207</v>
      </c>
      <c r="D98" s="129" t="s">
        <v>159</v>
      </c>
      <c r="E98" s="130" t="s">
        <v>1252</v>
      </c>
      <c r="F98" s="131" t="s">
        <v>1253</v>
      </c>
      <c r="G98" s="132" t="s">
        <v>1241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164</v>
      </c>
      <c r="AT98" s="140" t="s">
        <v>159</v>
      </c>
      <c r="AU98" s="140" t="s">
        <v>82</v>
      </c>
      <c r="AY98" s="18" t="s">
        <v>156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164</v>
      </c>
      <c r="BM98" s="140" t="s">
        <v>262</v>
      </c>
    </row>
    <row r="99" spans="2:65" s="1" customFormat="1" ht="16.5" customHeight="1" x14ac:dyDescent="0.2">
      <c r="B99" s="33"/>
      <c r="C99" s="129" t="s">
        <v>212</v>
      </c>
      <c r="D99" s="129" t="s">
        <v>159</v>
      </c>
      <c r="E99" s="130" t="s">
        <v>1254</v>
      </c>
      <c r="F99" s="131" t="s">
        <v>1255</v>
      </c>
      <c r="G99" s="132" t="s">
        <v>1241</v>
      </c>
      <c r="H99" s="133">
        <v>3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164</v>
      </c>
      <c r="AT99" s="140" t="s">
        <v>159</v>
      </c>
      <c r="AU99" s="140" t="s">
        <v>82</v>
      </c>
      <c r="AY99" s="18" t="s">
        <v>156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164</v>
      </c>
      <c r="BM99" s="140" t="s">
        <v>273</v>
      </c>
    </row>
    <row r="100" spans="2:65" s="1" customFormat="1" ht="16.5" customHeight="1" x14ac:dyDescent="0.2">
      <c r="B100" s="33"/>
      <c r="C100" s="129" t="s">
        <v>219</v>
      </c>
      <c r="D100" s="129" t="s">
        <v>159</v>
      </c>
      <c r="E100" s="130" t="s">
        <v>1256</v>
      </c>
      <c r="F100" s="131" t="s">
        <v>1257</v>
      </c>
      <c r="G100" s="132" t="s">
        <v>1241</v>
      </c>
      <c r="H100" s="133">
        <v>1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19</v>
      </c>
      <c r="V100" s="1" t="str">
        <f t="shared" si="0"/>
        <v/>
      </c>
      <c r="AR100" s="140" t="s">
        <v>164</v>
      </c>
      <c r="AT100" s="140" t="s">
        <v>159</v>
      </c>
      <c r="AU100" s="140" t="s">
        <v>82</v>
      </c>
      <c r="AY100" s="18" t="s">
        <v>156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164</v>
      </c>
      <c r="BM100" s="140" t="s">
        <v>300</v>
      </c>
    </row>
    <row r="101" spans="2:65" s="1" customFormat="1" ht="21.75" customHeight="1" x14ac:dyDescent="0.2">
      <c r="B101" s="33"/>
      <c r="C101" s="129" t="s">
        <v>226</v>
      </c>
      <c r="D101" s="129" t="s">
        <v>159</v>
      </c>
      <c r="E101" s="130" t="s">
        <v>1258</v>
      </c>
      <c r="F101" s="131" t="s">
        <v>1259</v>
      </c>
      <c r="G101" s="132" t="s">
        <v>1241</v>
      </c>
      <c r="H101" s="133">
        <v>2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19</v>
      </c>
      <c r="V101" s="1" t="str">
        <f t="shared" si="0"/>
        <v/>
      </c>
      <c r="AR101" s="140" t="s">
        <v>164</v>
      </c>
      <c r="AT101" s="140" t="s">
        <v>159</v>
      </c>
      <c r="AU101" s="140" t="s">
        <v>82</v>
      </c>
      <c r="AY101" s="18" t="s">
        <v>156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164</v>
      </c>
      <c r="BM101" s="140" t="s">
        <v>312</v>
      </c>
    </row>
    <row r="102" spans="2:65" s="11" customFormat="1" ht="25.9" customHeight="1" x14ac:dyDescent="0.2">
      <c r="B102" s="117"/>
      <c r="D102" s="118" t="s">
        <v>74</v>
      </c>
      <c r="E102" s="119" t="s">
        <v>1260</v>
      </c>
      <c r="F102" s="119" t="s">
        <v>1261</v>
      </c>
      <c r="I102" s="120"/>
      <c r="J102" s="121">
        <f>BK102</f>
        <v>0</v>
      </c>
      <c r="L102" s="117"/>
      <c r="M102" s="122"/>
      <c r="P102" s="123">
        <f>SUM(P103:P109)</f>
        <v>0</v>
      </c>
      <c r="R102" s="123">
        <f>SUM(R103:R109)</f>
        <v>0</v>
      </c>
      <c r="T102" s="123">
        <f>SUM(T103:T109)</f>
        <v>0</v>
      </c>
      <c r="U102" s="328"/>
      <c r="V102" s="1" t="str">
        <f t="shared" si="0"/>
        <v/>
      </c>
      <c r="AR102" s="118" t="s">
        <v>82</v>
      </c>
      <c r="AT102" s="125" t="s">
        <v>74</v>
      </c>
      <c r="AU102" s="125" t="s">
        <v>75</v>
      </c>
      <c r="AY102" s="118" t="s">
        <v>156</v>
      </c>
      <c r="BK102" s="126">
        <f>SUM(BK103:BK109)</f>
        <v>0</v>
      </c>
    </row>
    <row r="103" spans="2:65" s="1" customFormat="1" ht="16.5" customHeight="1" x14ac:dyDescent="0.2">
      <c r="B103" s="33"/>
      <c r="C103" s="129" t="s">
        <v>8</v>
      </c>
      <c r="D103" s="129" t="s">
        <v>159</v>
      </c>
      <c r="E103" s="130" t="s">
        <v>1262</v>
      </c>
      <c r="F103" s="131" t="s">
        <v>1263</v>
      </c>
      <c r="G103" s="132" t="s">
        <v>1238</v>
      </c>
      <c r="H103" s="133">
        <v>14</v>
      </c>
      <c r="I103" s="134"/>
      <c r="J103" s="135">
        <f t="shared" ref="J103:J109" si="11"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ref="P103:P109" si="12">O103*H103</f>
        <v>0</v>
      </c>
      <c r="Q103" s="138">
        <v>0</v>
      </c>
      <c r="R103" s="138">
        <f t="shared" ref="R103:R109" si="13">Q103*H103</f>
        <v>0</v>
      </c>
      <c r="S103" s="138">
        <v>0</v>
      </c>
      <c r="T103" s="138">
        <f t="shared" ref="T103:T109" si="14">S103*H103</f>
        <v>0</v>
      </c>
      <c r="U103" s="329" t="s">
        <v>19</v>
      </c>
      <c r="V103" s="1" t="str">
        <f t="shared" si="0"/>
        <v/>
      </c>
      <c r="AR103" s="140" t="s">
        <v>164</v>
      </c>
      <c r="AT103" s="140" t="s">
        <v>159</v>
      </c>
      <c r="AU103" s="140" t="s">
        <v>82</v>
      </c>
      <c r="AY103" s="18" t="s">
        <v>156</v>
      </c>
      <c r="BE103" s="141">
        <f t="shared" ref="BE103:BE109" si="15">IF(N103="základní",J103,0)</f>
        <v>0</v>
      </c>
      <c r="BF103" s="141">
        <f t="shared" ref="BF103:BF109" si="16">IF(N103="snížená",J103,0)</f>
        <v>0</v>
      </c>
      <c r="BG103" s="141">
        <f t="shared" ref="BG103:BG109" si="17">IF(N103="zákl. přenesená",J103,0)</f>
        <v>0</v>
      </c>
      <c r="BH103" s="141">
        <f t="shared" ref="BH103:BH109" si="18">IF(N103="sníž. přenesená",J103,0)</f>
        <v>0</v>
      </c>
      <c r="BI103" s="141">
        <f t="shared" ref="BI103:BI109" si="19">IF(N103="nulová",J103,0)</f>
        <v>0</v>
      </c>
      <c r="BJ103" s="18" t="s">
        <v>88</v>
      </c>
      <c r="BK103" s="141">
        <f t="shared" ref="BK103:BK109" si="20">ROUND(I103*H103,2)</f>
        <v>0</v>
      </c>
      <c r="BL103" s="18" t="s">
        <v>164</v>
      </c>
      <c r="BM103" s="140" t="s">
        <v>326</v>
      </c>
    </row>
    <row r="104" spans="2:65" s="1" customFormat="1" ht="16.5" customHeight="1" x14ac:dyDescent="0.2">
      <c r="B104" s="33"/>
      <c r="C104" s="129" t="s">
        <v>239</v>
      </c>
      <c r="D104" s="129" t="s">
        <v>159</v>
      </c>
      <c r="E104" s="130" t="s">
        <v>1264</v>
      </c>
      <c r="F104" s="131" t="s">
        <v>1265</v>
      </c>
      <c r="G104" s="132" t="s">
        <v>1238</v>
      </c>
      <c r="H104" s="133">
        <v>10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29" t="s">
        <v>19</v>
      </c>
      <c r="V104" s="1" t="str">
        <f t="shared" si="0"/>
        <v/>
      </c>
      <c r="AR104" s="140" t="s">
        <v>164</v>
      </c>
      <c r="AT104" s="140" t="s">
        <v>159</v>
      </c>
      <c r="AU104" s="140" t="s">
        <v>82</v>
      </c>
      <c r="AY104" s="18" t="s">
        <v>156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164</v>
      </c>
      <c r="BM104" s="140" t="s">
        <v>345</v>
      </c>
    </row>
    <row r="105" spans="2:65" s="1" customFormat="1" ht="16.5" customHeight="1" x14ac:dyDescent="0.2">
      <c r="B105" s="33"/>
      <c r="C105" s="129" t="s">
        <v>244</v>
      </c>
      <c r="D105" s="129" t="s">
        <v>159</v>
      </c>
      <c r="E105" s="130" t="s">
        <v>1266</v>
      </c>
      <c r="F105" s="131" t="s">
        <v>1267</v>
      </c>
      <c r="G105" s="132" t="s">
        <v>1241</v>
      </c>
      <c r="H105" s="133">
        <v>18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29" t="s">
        <v>19</v>
      </c>
      <c r="V105" s="1" t="str">
        <f t="shared" si="0"/>
        <v/>
      </c>
      <c r="AR105" s="140" t="s">
        <v>164</v>
      </c>
      <c r="AT105" s="140" t="s">
        <v>159</v>
      </c>
      <c r="AU105" s="140" t="s">
        <v>82</v>
      </c>
      <c r="AY105" s="18" t="s">
        <v>156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164</v>
      </c>
      <c r="BM105" s="140" t="s">
        <v>366</v>
      </c>
    </row>
    <row r="106" spans="2:65" s="1" customFormat="1" ht="33" customHeight="1" x14ac:dyDescent="0.2">
      <c r="B106" s="33"/>
      <c r="C106" s="129" t="s">
        <v>251</v>
      </c>
      <c r="D106" s="129" t="s">
        <v>159</v>
      </c>
      <c r="E106" s="130" t="s">
        <v>1268</v>
      </c>
      <c r="F106" s="131" t="s">
        <v>1269</v>
      </c>
      <c r="G106" s="132" t="s">
        <v>1238</v>
      </c>
      <c r="H106" s="133">
        <v>10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29" t="s">
        <v>19</v>
      </c>
      <c r="V106" s="1" t="str">
        <f t="shared" si="0"/>
        <v/>
      </c>
      <c r="AR106" s="140" t="s">
        <v>164</v>
      </c>
      <c r="AT106" s="140" t="s">
        <v>159</v>
      </c>
      <c r="AU106" s="140" t="s">
        <v>82</v>
      </c>
      <c r="AY106" s="18" t="s">
        <v>156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164</v>
      </c>
      <c r="BM106" s="140" t="s">
        <v>377</v>
      </c>
    </row>
    <row r="107" spans="2:65" s="1" customFormat="1" ht="16.5" customHeight="1" x14ac:dyDescent="0.2">
      <c r="B107" s="33"/>
      <c r="C107" s="129" t="s">
        <v>262</v>
      </c>
      <c r="D107" s="129" t="s">
        <v>159</v>
      </c>
      <c r="E107" s="130" t="s">
        <v>1270</v>
      </c>
      <c r="F107" s="131" t="s">
        <v>1271</v>
      </c>
      <c r="G107" s="132" t="s">
        <v>1241</v>
      </c>
      <c r="H107" s="133">
        <v>7</v>
      </c>
      <c r="I107" s="134"/>
      <c r="J107" s="135">
        <f t="shared" si="1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12"/>
        <v>0</v>
      </c>
      <c r="Q107" s="138">
        <v>0</v>
      </c>
      <c r="R107" s="138">
        <f t="shared" si="13"/>
        <v>0</v>
      </c>
      <c r="S107" s="138">
        <v>0</v>
      </c>
      <c r="T107" s="138">
        <f t="shared" si="14"/>
        <v>0</v>
      </c>
      <c r="U107" s="329" t="s">
        <v>19</v>
      </c>
      <c r="V107" s="1" t="str">
        <f t="shared" si="0"/>
        <v/>
      </c>
      <c r="AR107" s="140" t="s">
        <v>164</v>
      </c>
      <c r="AT107" s="140" t="s">
        <v>159</v>
      </c>
      <c r="AU107" s="140" t="s">
        <v>82</v>
      </c>
      <c r="AY107" s="18" t="s">
        <v>156</v>
      </c>
      <c r="BE107" s="141">
        <f t="shared" si="15"/>
        <v>0</v>
      </c>
      <c r="BF107" s="141">
        <f t="shared" si="16"/>
        <v>0</v>
      </c>
      <c r="BG107" s="141">
        <f t="shared" si="17"/>
        <v>0</v>
      </c>
      <c r="BH107" s="141">
        <f t="shared" si="18"/>
        <v>0</v>
      </c>
      <c r="BI107" s="141">
        <f t="shared" si="19"/>
        <v>0</v>
      </c>
      <c r="BJ107" s="18" t="s">
        <v>88</v>
      </c>
      <c r="BK107" s="141">
        <f t="shared" si="20"/>
        <v>0</v>
      </c>
      <c r="BL107" s="18" t="s">
        <v>164</v>
      </c>
      <c r="BM107" s="140" t="s">
        <v>386</v>
      </c>
    </row>
    <row r="108" spans="2:65" s="1" customFormat="1" ht="16.5" customHeight="1" x14ac:dyDescent="0.2">
      <c r="B108" s="33"/>
      <c r="C108" s="129" t="s">
        <v>267</v>
      </c>
      <c r="D108" s="129" t="s">
        <v>159</v>
      </c>
      <c r="E108" s="130" t="s">
        <v>1272</v>
      </c>
      <c r="F108" s="131" t="s">
        <v>1273</v>
      </c>
      <c r="G108" s="132" t="s">
        <v>1241</v>
      </c>
      <c r="H108" s="133">
        <v>1</v>
      </c>
      <c r="I108" s="134"/>
      <c r="J108" s="135">
        <f t="shared" si="1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12"/>
        <v>0</v>
      </c>
      <c r="Q108" s="138">
        <v>0</v>
      </c>
      <c r="R108" s="138">
        <f t="shared" si="13"/>
        <v>0</v>
      </c>
      <c r="S108" s="138">
        <v>0</v>
      </c>
      <c r="T108" s="138">
        <f t="shared" si="14"/>
        <v>0</v>
      </c>
      <c r="U108" s="329" t="s">
        <v>19</v>
      </c>
      <c r="V108" s="1" t="str">
        <f t="shared" si="0"/>
        <v/>
      </c>
      <c r="AR108" s="140" t="s">
        <v>164</v>
      </c>
      <c r="AT108" s="140" t="s">
        <v>159</v>
      </c>
      <c r="AU108" s="140" t="s">
        <v>82</v>
      </c>
      <c r="AY108" s="18" t="s">
        <v>156</v>
      </c>
      <c r="BE108" s="141">
        <f t="shared" si="15"/>
        <v>0</v>
      </c>
      <c r="BF108" s="141">
        <f t="shared" si="16"/>
        <v>0</v>
      </c>
      <c r="BG108" s="141">
        <f t="shared" si="17"/>
        <v>0</v>
      </c>
      <c r="BH108" s="141">
        <f t="shared" si="18"/>
        <v>0</v>
      </c>
      <c r="BI108" s="141">
        <f t="shared" si="19"/>
        <v>0</v>
      </c>
      <c r="BJ108" s="18" t="s">
        <v>88</v>
      </c>
      <c r="BK108" s="141">
        <f t="shared" si="20"/>
        <v>0</v>
      </c>
      <c r="BL108" s="18" t="s">
        <v>164</v>
      </c>
      <c r="BM108" s="140" t="s">
        <v>396</v>
      </c>
    </row>
    <row r="109" spans="2:65" s="1" customFormat="1" ht="16.5" customHeight="1" x14ac:dyDescent="0.2">
      <c r="B109" s="33"/>
      <c r="C109" s="129" t="s">
        <v>273</v>
      </c>
      <c r="D109" s="129" t="s">
        <v>159</v>
      </c>
      <c r="E109" s="130" t="s">
        <v>1274</v>
      </c>
      <c r="F109" s="131" t="s">
        <v>1275</v>
      </c>
      <c r="G109" s="132" t="s">
        <v>1241</v>
      </c>
      <c r="H109" s="133">
        <v>1</v>
      </c>
      <c r="I109" s="134"/>
      <c r="J109" s="135">
        <f t="shared" si="1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12"/>
        <v>0</v>
      </c>
      <c r="Q109" s="138">
        <v>0</v>
      </c>
      <c r="R109" s="138">
        <f t="shared" si="13"/>
        <v>0</v>
      </c>
      <c r="S109" s="138">
        <v>0</v>
      </c>
      <c r="T109" s="138">
        <f t="shared" si="14"/>
        <v>0</v>
      </c>
      <c r="U109" s="329" t="s">
        <v>19</v>
      </c>
      <c r="V109" s="1" t="str">
        <f t="shared" si="0"/>
        <v/>
      </c>
      <c r="AR109" s="140" t="s">
        <v>164</v>
      </c>
      <c r="AT109" s="140" t="s">
        <v>159</v>
      </c>
      <c r="AU109" s="140" t="s">
        <v>82</v>
      </c>
      <c r="AY109" s="18" t="s">
        <v>156</v>
      </c>
      <c r="BE109" s="141">
        <f t="shared" si="15"/>
        <v>0</v>
      </c>
      <c r="BF109" s="141">
        <f t="shared" si="16"/>
        <v>0</v>
      </c>
      <c r="BG109" s="141">
        <f t="shared" si="17"/>
        <v>0</v>
      </c>
      <c r="BH109" s="141">
        <f t="shared" si="18"/>
        <v>0</v>
      </c>
      <c r="BI109" s="141">
        <f t="shared" si="19"/>
        <v>0</v>
      </c>
      <c r="BJ109" s="18" t="s">
        <v>88</v>
      </c>
      <c r="BK109" s="141">
        <f t="shared" si="20"/>
        <v>0</v>
      </c>
      <c r="BL109" s="18" t="s">
        <v>164</v>
      </c>
      <c r="BM109" s="140" t="s">
        <v>413</v>
      </c>
    </row>
    <row r="110" spans="2:65" s="11" customFormat="1" ht="25.9" customHeight="1" x14ac:dyDescent="0.2">
      <c r="B110" s="117"/>
      <c r="D110" s="118" t="s">
        <v>74</v>
      </c>
      <c r="E110" s="119" t="s">
        <v>1276</v>
      </c>
      <c r="F110" s="119" t="s">
        <v>1277</v>
      </c>
      <c r="I110" s="120"/>
      <c r="J110" s="121">
        <f>BK110</f>
        <v>0</v>
      </c>
      <c r="L110" s="117"/>
      <c r="M110" s="122"/>
      <c r="P110" s="123">
        <f>SUM(P111:P121)</f>
        <v>0</v>
      </c>
      <c r="R110" s="123">
        <f>SUM(R111:R121)</f>
        <v>0</v>
      </c>
      <c r="T110" s="123">
        <f>SUM(T111:T121)</f>
        <v>0</v>
      </c>
      <c r="U110" s="328"/>
      <c r="V110" s="1" t="str">
        <f t="shared" si="0"/>
        <v/>
      </c>
      <c r="AR110" s="118" t="s">
        <v>82</v>
      </c>
      <c r="AT110" s="125" t="s">
        <v>74</v>
      </c>
      <c r="AU110" s="125" t="s">
        <v>75</v>
      </c>
      <c r="AY110" s="118" t="s">
        <v>156</v>
      </c>
      <c r="BK110" s="126">
        <f>SUM(BK111:BK121)</f>
        <v>0</v>
      </c>
    </row>
    <row r="111" spans="2:65" s="1" customFormat="1" ht="16.5" customHeight="1" x14ac:dyDescent="0.2">
      <c r="B111" s="33"/>
      <c r="C111" s="129" t="s">
        <v>280</v>
      </c>
      <c r="D111" s="129" t="s">
        <v>159</v>
      </c>
      <c r="E111" s="130" t="s">
        <v>1278</v>
      </c>
      <c r="F111" s="131" t="s">
        <v>1279</v>
      </c>
      <c r="G111" s="132" t="s">
        <v>1241</v>
      </c>
      <c r="H111" s="133">
        <v>1</v>
      </c>
      <c r="I111" s="134"/>
      <c r="J111" s="135">
        <f t="shared" ref="J111:J121" si="21">ROUND(I111*H111,2)</f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ref="P111:P121" si="22">O111*H111</f>
        <v>0</v>
      </c>
      <c r="Q111" s="138">
        <v>0</v>
      </c>
      <c r="R111" s="138">
        <f t="shared" ref="R111:R121" si="23">Q111*H111</f>
        <v>0</v>
      </c>
      <c r="S111" s="138">
        <v>0</v>
      </c>
      <c r="T111" s="138">
        <f t="shared" ref="T111:T121" si="24">S111*H111</f>
        <v>0</v>
      </c>
      <c r="U111" s="329" t="s">
        <v>19</v>
      </c>
      <c r="V111" s="1" t="str">
        <f t="shared" si="0"/>
        <v/>
      </c>
      <c r="AR111" s="140" t="s">
        <v>164</v>
      </c>
      <c r="AT111" s="140" t="s">
        <v>159</v>
      </c>
      <c r="AU111" s="140" t="s">
        <v>82</v>
      </c>
      <c r="AY111" s="18" t="s">
        <v>156</v>
      </c>
      <c r="BE111" s="141">
        <f t="shared" ref="BE111:BE121" si="25">IF(N111="základní",J111,0)</f>
        <v>0</v>
      </c>
      <c r="BF111" s="141">
        <f t="shared" ref="BF111:BF121" si="26">IF(N111="snížená",J111,0)</f>
        <v>0</v>
      </c>
      <c r="BG111" s="141">
        <f t="shared" ref="BG111:BG121" si="27">IF(N111="zákl. přenesená",J111,0)</f>
        <v>0</v>
      </c>
      <c r="BH111" s="141">
        <f t="shared" ref="BH111:BH121" si="28">IF(N111="sníž. přenesená",J111,0)</f>
        <v>0</v>
      </c>
      <c r="BI111" s="141">
        <f t="shared" ref="BI111:BI121" si="29">IF(N111="nulová",J111,0)</f>
        <v>0</v>
      </c>
      <c r="BJ111" s="18" t="s">
        <v>88</v>
      </c>
      <c r="BK111" s="141">
        <f t="shared" ref="BK111:BK121" si="30">ROUND(I111*H111,2)</f>
        <v>0</v>
      </c>
      <c r="BL111" s="18" t="s">
        <v>164</v>
      </c>
      <c r="BM111" s="140" t="s">
        <v>425</v>
      </c>
    </row>
    <row r="112" spans="2:65" s="1" customFormat="1" ht="24.2" customHeight="1" x14ac:dyDescent="0.2">
      <c r="B112" s="33"/>
      <c r="C112" s="129" t="s">
        <v>300</v>
      </c>
      <c r="D112" s="129" t="s">
        <v>159</v>
      </c>
      <c r="E112" s="130" t="s">
        <v>1280</v>
      </c>
      <c r="F112" s="131" t="s">
        <v>1281</v>
      </c>
      <c r="G112" s="132" t="s">
        <v>1241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29" t="s">
        <v>19</v>
      </c>
      <c r="V112" s="1" t="str">
        <f t="shared" si="0"/>
        <v/>
      </c>
      <c r="AR112" s="140" t="s">
        <v>164</v>
      </c>
      <c r="AT112" s="140" t="s">
        <v>159</v>
      </c>
      <c r="AU112" s="140" t="s">
        <v>82</v>
      </c>
      <c r="AY112" s="18" t="s">
        <v>156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164</v>
      </c>
      <c r="BM112" s="140" t="s">
        <v>439</v>
      </c>
    </row>
    <row r="113" spans="2:65" s="1" customFormat="1" ht="16.5" customHeight="1" x14ac:dyDescent="0.2">
      <c r="B113" s="33"/>
      <c r="C113" s="129" t="s">
        <v>7</v>
      </c>
      <c r="D113" s="129" t="s">
        <v>159</v>
      </c>
      <c r="E113" s="130" t="s">
        <v>1282</v>
      </c>
      <c r="F113" s="131" t="s">
        <v>1283</v>
      </c>
      <c r="G113" s="132" t="s">
        <v>1241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29" t="s">
        <v>19</v>
      </c>
      <c r="V113" s="1" t="str">
        <f t="shared" si="0"/>
        <v/>
      </c>
      <c r="AR113" s="140" t="s">
        <v>164</v>
      </c>
      <c r="AT113" s="140" t="s">
        <v>159</v>
      </c>
      <c r="AU113" s="140" t="s">
        <v>82</v>
      </c>
      <c r="AY113" s="18" t="s">
        <v>156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164</v>
      </c>
      <c r="BM113" s="140" t="s">
        <v>456</v>
      </c>
    </row>
    <row r="114" spans="2:65" s="1" customFormat="1" ht="16.5" customHeight="1" x14ac:dyDescent="0.2">
      <c r="B114" s="33"/>
      <c r="C114" s="129" t="s">
        <v>312</v>
      </c>
      <c r="D114" s="129" t="s">
        <v>159</v>
      </c>
      <c r="E114" s="130" t="s">
        <v>1284</v>
      </c>
      <c r="F114" s="131" t="s">
        <v>1285</v>
      </c>
      <c r="G114" s="132" t="s">
        <v>1241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29" t="s">
        <v>19</v>
      </c>
      <c r="V114" s="1" t="str">
        <f t="shared" si="0"/>
        <v/>
      </c>
      <c r="AR114" s="140" t="s">
        <v>164</v>
      </c>
      <c r="AT114" s="140" t="s">
        <v>159</v>
      </c>
      <c r="AU114" s="140" t="s">
        <v>82</v>
      </c>
      <c r="AY114" s="18" t="s">
        <v>156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164</v>
      </c>
      <c r="BM114" s="140" t="s">
        <v>470</v>
      </c>
    </row>
    <row r="115" spans="2:65" s="1" customFormat="1" ht="16.5" customHeight="1" x14ac:dyDescent="0.2">
      <c r="B115" s="33"/>
      <c r="C115" s="129" t="s">
        <v>317</v>
      </c>
      <c r="D115" s="129" t="s">
        <v>159</v>
      </c>
      <c r="E115" s="130" t="s">
        <v>1286</v>
      </c>
      <c r="F115" s="131" t="s">
        <v>1287</v>
      </c>
      <c r="G115" s="132" t="s">
        <v>1241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29" t="s">
        <v>19</v>
      </c>
      <c r="V115" s="1" t="str">
        <f t="shared" si="0"/>
        <v/>
      </c>
      <c r="AR115" s="140" t="s">
        <v>164</v>
      </c>
      <c r="AT115" s="140" t="s">
        <v>159</v>
      </c>
      <c r="AU115" s="140" t="s">
        <v>82</v>
      </c>
      <c r="AY115" s="18" t="s">
        <v>156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164</v>
      </c>
      <c r="BM115" s="140" t="s">
        <v>484</v>
      </c>
    </row>
    <row r="116" spans="2:65" s="1" customFormat="1" ht="16.5" customHeight="1" x14ac:dyDescent="0.2">
      <c r="B116" s="33"/>
      <c r="C116" s="129" t="s">
        <v>326</v>
      </c>
      <c r="D116" s="129" t="s">
        <v>159</v>
      </c>
      <c r="E116" s="130" t="s">
        <v>1288</v>
      </c>
      <c r="F116" s="131" t="s">
        <v>1289</v>
      </c>
      <c r="G116" s="132" t="s">
        <v>1241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29" t="s">
        <v>19</v>
      </c>
      <c r="V116" s="1" t="str">
        <f t="shared" si="0"/>
        <v/>
      </c>
      <c r="AR116" s="140" t="s">
        <v>164</v>
      </c>
      <c r="AT116" s="140" t="s">
        <v>159</v>
      </c>
      <c r="AU116" s="140" t="s">
        <v>82</v>
      </c>
      <c r="AY116" s="18" t="s">
        <v>156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164</v>
      </c>
      <c r="BM116" s="140" t="s">
        <v>496</v>
      </c>
    </row>
    <row r="117" spans="2:65" s="1" customFormat="1" ht="16.5" customHeight="1" x14ac:dyDescent="0.2">
      <c r="B117" s="33"/>
      <c r="C117" s="129" t="s">
        <v>336</v>
      </c>
      <c r="D117" s="129" t="s">
        <v>159</v>
      </c>
      <c r="E117" s="130" t="s">
        <v>1290</v>
      </c>
      <c r="F117" s="131" t="s">
        <v>1291</v>
      </c>
      <c r="G117" s="132" t="s">
        <v>1241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29" t="s">
        <v>19</v>
      </c>
      <c r="V117" s="1" t="str">
        <f t="shared" si="0"/>
        <v/>
      </c>
      <c r="AR117" s="140" t="s">
        <v>164</v>
      </c>
      <c r="AT117" s="140" t="s">
        <v>159</v>
      </c>
      <c r="AU117" s="140" t="s">
        <v>82</v>
      </c>
      <c r="AY117" s="18" t="s">
        <v>156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164</v>
      </c>
      <c r="BM117" s="140" t="s">
        <v>505</v>
      </c>
    </row>
    <row r="118" spans="2:65" s="1" customFormat="1" ht="16.5" customHeight="1" x14ac:dyDescent="0.2">
      <c r="B118" s="33"/>
      <c r="C118" s="129" t="s">
        <v>345</v>
      </c>
      <c r="D118" s="129" t="s">
        <v>159</v>
      </c>
      <c r="E118" s="130" t="s">
        <v>1292</v>
      </c>
      <c r="F118" s="131" t="s">
        <v>1293</v>
      </c>
      <c r="G118" s="132" t="s">
        <v>1241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29" t="s">
        <v>19</v>
      </c>
      <c r="V118" s="1" t="str">
        <f t="shared" si="0"/>
        <v/>
      </c>
      <c r="AR118" s="140" t="s">
        <v>164</v>
      </c>
      <c r="AT118" s="140" t="s">
        <v>159</v>
      </c>
      <c r="AU118" s="140" t="s">
        <v>82</v>
      </c>
      <c r="AY118" s="18" t="s">
        <v>156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164</v>
      </c>
      <c r="BM118" s="140" t="s">
        <v>516</v>
      </c>
    </row>
    <row r="119" spans="2:65" s="1" customFormat="1" ht="16.5" customHeight="1" x14ac:dyDescent="0.2">
      <c r="B119" s="33"/>
      <c r="C119" s="129" t="s">
        <v>355</v>
      </c>
      <c r="D119" s="129" t="s">
        <v>159</v>
      </c>
      <c r="E119" s="130" t="s">
        <v>1294</v>
      </c>
      <c r="F119" s="131" t="s">
        <v>1295</v>
      </c>
      <c r="G119" s="132" t="s">
        <v>1241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29" t="s">
        <v>19</v>
      </c>
      <c r="V119" s="1" t="str">
        <f t="shared" si="0"/>
        <v/>
      </c>
      <c r="AR119" s="140" t="s">
        <v>164</v>
      </c>
      <c r="AT119" s="140" t="s">
        <v>159</v>
      </c>
      <c r="AU119" s="140" t="s">
        <v>82</v>
      </c>
      <c r="AY119" s="18" t="s">
        <v>156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164</v>
      </c>
      <c r="BM119" s="140" t="s">
        <v>528</v>
      </c>
    </row>
    <row r="120" spans="2:65" s="1" customFormat="1" ht="16.5" customHeight="1" x14ac:dyDescent="0.2">
      <c r="B120" s="33"/>
      <c r="C120" s="129" t="s">
        <v>366</v>
      </c>
      <c r="D120" s="129" t="s">
        <v>159</v>
      </c>
      <c r="E120" s="130" t="s">
        <v>1296</v>
      </c>
      <c r="F120" s="131" t="s">
        <v>1297</v>
      </c>
      <c r="G120" s="132" t="s">
        <v>1241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29" t="s">
        <v>19</v>
      </c>
      <c r="V120" s="1" t="str">
        <f t="shared" si="0"/>
        <v/>
      </c>
      <c r="AR120" s="140" t="s">
        <v>164</v>
      </c>
      <c r="AT120" s="140" t="s">
        <v>159</v>
      </c>
      <c r="AU120" s="140" t="s">
        <v>82</v>
      </c>
      <c r="AY120" s="18" t="s">
        <v>156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164</v>
      </c>
      <c r="BM120" s="140" t="s">
        <v>540</v>
      </c>
    </row>
    <row r="121" spans="2:65" s="1" customFormat="1" ht="16.5" customHeight="1" x14ac:dyDescent="0.2">
      <c r="B121" s="33"/>
      <c r="C121" s="129" t="s">
        <v>372</v>
      </c>
      <c r="D121" s="129" t="s">
        <v>159</v>
      </c>
      <c r="E121" s="130" t="s">
        <v>1298</v>
      </c>
      <c r="F121" s="131" t="s">
        <v>1299</v>
      </c>
      <c r="G121" s="132" t="s">
        <v>1241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29" t="s">
        <v>19</v>
      </c>
      <c r="V121" s="1" t="str">
        <f t="shared" si="0"/>
        <v/>
      </c>
      <c r="AR121" s="140" t="s">
        <v>164</v>
      </c>
      <c r="AT121" s="140" t="s">
        <v>159</v>
      </c>
      <c r="AU121" s="140" t="s">
        <v>82</v>
      </c>
      <c r="AY121" s="18" t="s">
        <v>156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164</v>
      </c>
      <c r="BM121" s="140" t="s">
        <v>550</v>
      </c>
    </row>
    <row r="122" spans="2:65" s="11" customFormat="1" ht="25.9" customHeight="1" x14ac:dyDescent="0.2">
      <c r="B122" s="117"/>
      <c r="D122" s="118" t="s">
        <v>74</v>
      </c>
      <c r="E122" s="119" t="s">
        <v>1300</v>
      </c>
      <c r="F122" s="119" t="s">
        <v>1301</v>
      </c>
      <c r="I122" s="120"/>
      <c r="J122" s="121">
        <f>BK122</f>
        <v>0</v>
      </c>
      <c r="L122" s="117"/>
      <c r="M122" s="122"/>
      <c r="P122" s="123">
        <f>SUM(P123:P124)</f>
        <v>0</v>
      </c>
      <c r="R122" s="123">
        <f>SUM(R123:R124)</f>
        <v>0</v>
      </c>
      <c r="T122" s="123">
        <f>SUM(T123:T124)</f>
        <v>0</v>
      </c>
      <c r="U122" s="328"/>
      <c r="V122" s="1" t="str">
        <f t="shared" si="0"/>
        <v/>
      </c>
      <c r="AR122" s="118" t="s">
        <v>82</v>
      </c>
      <c r="AT122" s="125" t="s">
        <v>74</v>
      </c>
      <c r="AU122" s="125" t="s">
        <v>75</v>
      </c>
      <c r="AY122" s="118" t="s">
        <v>156</v>
      </c>
      <c r="BK122" s="126">
        <f>SUM(BK123:BK124)</f>
        <v>0</v>
      </c>
    </row>
    <row r="123" spans="2:65" s="1" customFormat="1" ht="24.2" customHeight="1" x14ac:dyDescent="0.2">
      <c r="B123" s="33"/>
      <c r="C123" s="129" t="s">
        <v>377</v>
      </c>
      <c r="D123" s="129" t="s">
        <v>159</v>
      </c>
      <c r="E123" s="130" t="s">
        <v>1302</v>
      </c>
      <c r="F123" s="131" t="s">
        <v>1303</v>
      </c>
      <c r="G123" s="132" t="s">
        <v>1304</v>
      </c>
      <c r="H123" s="133">
        <v>24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8">
        <f>S123*H123</f>
        <v>0</v>
      </c>
      <c r="U123" s="329" t="s">
        <v>19</v>
      </c>
      <c r="V123" s="1" t="str">
        <f t="shared" si="0"/>
        <v/>
      </c>
      <c r="AR123" s="140" t="s">
        <v>164</v>
      </c>
      <c r="AT123" s="140" t="s">
        <v>159</v>
      </c>
      <c r="AU123" s="140" t="s">
        <v>82</v>
      </c>
      <c r="AY123" s="18" t="s">
        <v>156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164</v>
      </c>
      <c r="BM123" s="140" t="s">
        <v>565</v>
      </c>
    </row>
    <row r="124" spans="2:65" s="1" customFormat="1" ht="16.5" customHeight="1" x14ac:dyDescent="0.2">
      <c r="B124" s="33"/>
      <c r="C124" s="129" t="s">
        <v>382</v>
      </c>
      <c r="D124" s="129" t="s">
        <v>159</v>
      </c>
      <c r="E124" s="130" t="s">
        <v>1305</v>
      </c>
      <c r="F124" s="131" t="s">
        <v>1306</v>
      </c>
      <c r="G124" s="132" t="s">
        <v>1304</v>
      </c>
      <c r="H124" s="133">
        <v>11.5</v>
      </c>
      <c r="I124" s="134"/>
      <c r="J124" s="135">
        <f>ROUND(I124*H124,2)</f>
        <v>0</v>
      </c>
      <c r="K124" s="131" t="s">
        <v>19</v>
      </c>
      <c r="L124" s="33"/>
      <c r="M124" s="185" t="s">
        <v>19</v>
      </c>
      <c r="N124" s="186" t="s">
        <v>47</v>
      </c>
      <c r="O124" s="183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7">
        <f>S124*H124</f>
        <v>0</v>
      </c>
      <c r="U124" s="336" t="s">
        <v>19</v>
      </c>
      <c r="V124" s="1" t="str">
        <f t="shared" si="0"/>
        <v/>
      </c>
      <c r="AR124" s="140" t="s">
        <v>164</v>
      </c>
      <c r="AT124" s="140" t="s">
        <v>159</v>
      </c>
      <c r="AU124" s="140" t="s">
        <v>82</v>
      </c>
      <c r="AY124" s="18" t="s">
        <v>156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88</v>
      </c>
      <c r="BK124" s="141">
        <f>ROUND(I124*H124,2)</f>
        <v>0</v>
      </c>
      <c r="BL124" s="18" t="s">
        <v>164</v>
      </c>
      <c r="BM124" s="140" t="s">
        <v>579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3dP0mRqHRAZYfHryU1w+7pQ/QCF8ujNbjk7e6gUcCA5eLLMSqzHp6kM/sdHbmJO/xrVAD7tXjhQTV+MSS4RRsg==" saltValue="vGt2fihEevwzSDsoN4tJWw==" spinCount="100000" sheet="1" objects="1" scenarios="1" formatColumns="0" formatRows="0" autoFilter="0"/>
  <autoFilter ref="C88:K124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5"/>
  <sheetViews>
    <sheetView showGridLines="0" workbookViewId="0">
      <selection activeCell="I88" sqref="I88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Radlická 2070/112, 15000 Praha 5, b.j.č. 12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1307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22. 4. 2025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ROUND((SUM(BE86:BE104)),  2)</f>
        <v>0</v>
      </c>
      <c r="I35" s="92">
        <v>0.21</v>
      </c>
      <c r="J35" s="82">
        <f>ROUND(((SUM(BE86:BE104))*I35),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ROUND((SUM(BF86:BF104)),  2)</f>
        <v>0</v>
      </c>
      <c r="I36" s="92">
        <v>0.12</v>
      </c>
      <c r="J36" s="82">
        <f>ROUND(((SUM(BF86:BF104))*I36),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ROUND((SUM(BG86:BG104)),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ROUND((SUM(BH86:BH104)),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ROUND((SUM(BI86:BI104)),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Radlická 2070/112, 15000 Praha 5, b.j.č. 12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VZT - Vzduchotechnika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Radlická 2070/112, 15000 Praha 5</v>
      </c>
      <c r="I56" s="28" t="s">
        <v>23</v>
      </c>
      <c r="J56" s="50" t="str">
        <f>IF(J14="","",J14)</f>
        <v>22. 4. 2025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1308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140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Radlická 2070/112, 15000 Praha 5, b.j.č. 12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110</v>
      </c>
      <c r="L75" s="21"/>
    </row>
    <row r="76" spans="2:12" s="1" customFormat="1" ht="16.5" customHeight="1" x14ac:dyDescent="0.2">
      <c r="B76" s="33"/>
      <c r="E76" s="314" t="s">
        <v>111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112</v>
      </c>
      <c r="L77" s="33"/>
    </row>
    <row r="78" spans="2:12" s="1" customFormat="1" ht="16.5" customHeight="1" x14ac:dyDescent="0.2">
      <c r="B78" s="33"/>
      <c r="E78" s="273" t="str">
        <f>E11</f>
        <v>VZT - Vzduchotechnika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Radlická 2070/112, 15000 Praha 5</v>
      </c>
      <c r="I80" s="28" t="s">
        <v>23</v>
      </c>
      <c r="J80" s="50" t="str">
        <f>IF(J14="","",J14)</f>
        <v>22. 4. 2025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141</v>
      </c>
      <c r="D85" s="112" t="s">
        <v>60</v>
      </c>
      <c r="E85" s="112" t="s">
        <v>56</v>
      </c>
      <c r="F85" s="112" t="s">
        <v>57</v>
      </c>
      <c r="G85" s="112" t="s">
        <v>142</v>
      </c>
      <c r="H85" s="112" t="s">
        <v>143</v>
      </c>
      <c r="I85" s="112" t="s">
        <v>144</v>
      </c>
      <c r="J85" s="112" t="s">
        <v>116</v>
      </c>
      <c r="K85" s="113" t="s">
        <v>145</v>
      </c>
      <c r="L85" s="110"/>
      <c r="M85" s="56" t="s">
        <v>19</v>
      </c>
      <c r="N85" s="57" t="s">
        <v>45</v>
      </c>
      <c r="O85" s="57" t="s">
        <v>146</v>
      </c>
      <c r="P85" s="57" t="s">
        <v>147</v>
      </c>
      <c r="Q85" s="57" t="s">
        <v>148</v>
      </c>
      <c r="R85" s="57" t="s">
        <v>149</v>
      </c>
      <c r="S85" s="57" t="s">
        <v>150</v>
      </c>
      <c r="T85" s="57" t="s">
        <v>151</v>
      </c>
      <c r="U85" s="326" t="s">
        <v>1793</v>
      </c>
    </row>
    <row r="86" spans="2:65" s="1" customFormat="1" ht="22.9" customHeight="1" x14ac:dyDescent="0.25">
      <c r="B86" s="33"/>
      <c r="C86" s="61" t="s">
        <v>153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117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1234</v>
      </c>
      <c r="F87" s="119" t="s">
        <v>94</v>
      </c>
      <c r="I87" s="120"/>
      <c r="J87" s="121">
        <f>BK87</f>
        <v>0</v>
      </c>
      <c r="L87" s="117"/>
      <c r="M87" s="122"/>
      <c r="P87" s="123">
        <f>SUM(P88:P104)</f>
        <v>0</v>
      </c>
      <c r="R87" s="123">
        <f>SUM(R88:R104)</f>
        <v>0</v>
      </c>
      <c r="T87" s="123">
        <f>SUM(T88:T104)</f>
        <v>0</v>
      </c>
      <c r="U87" s="328"/>
      <c r="V87" s="1" t="str">
        <f t="shared" ref="V87:V104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156</v>
      </c>
      <c r="BK87" s="126">
        <f>SUM(BK88:BK104)</f>
        <v>0</v>
      </c>
    </row>
    <row r="88" spans="2:65" s="1" customFormat="1" ht="16.5" customHeight="1" x14ac:dyDescent="0.2">
      <c r="B88" s="33"/>
      <c r="C88" s="129" t="s">
        <v>82</v>
      </c>
      <c r="D88" s="129" t="s">
        <v>159</v>
      </c>
      <c r="E88" s="130" t="s">
        <v>1236</v>
      </c>
      <c r="F88" s="131" t="s">
        <v>1309</v>
      </c>
      <c r="G88" s="132" t="s">
        <v>1241</v>
      </c>
      <c r="H88" s="133">
        <v>1</v>
      </c>
      <c r="I88" s="134"/>
      <c r="J88" s="135">
        <f t="shared" ref="J88:J104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04" si="2">O88*H88</f>
        <v>0</v>
      </c>
      <c r="Q88" s="138">
        <v>0</v>
      </c>
      <c r="R88" s="138">
        <f t="shared" ref="R88:R104" si="3">Q88*H88</f>
        <v>0</v>
      </c>
      <c r="S88" s="138">
        <v>0</v>
      </c>
      <c r="T88" s="138">
        <f t="shared" ref="T88:T104" si="4">S88*H88</f>
        <v>0</v>
      </c>
      <c r="U88" s="329" t="s">
        <v>706</v>
      </c>
      <c r="V88" s="1">
        <f t="shared" si="0"/>
        <v>0</v>
      </c>
      <c r="AR88" s="140" t="s">
        <v>164</v>
      </c>
      <c r="AT88" s="140" t="s">
        <v>159</v>
      </c>
      <c r="AU88" s="140" t="s">
        <v>82</v>
      </c>
      <c r="AY88" s="18" t="s">
        <v>156</v>
      </c>
      <c r="BE88" s="141">
        <f t="shared" ref="BE88:BE104" si="5">IF(N88="základní",J88,0)</f>
        <v>0</v>
      </c>
      <c r="BF88" s="141">
        <f t="shared" ref="BF88:BF104" si="6">IF(N88="snížená",J88,0)</f>
        <v>0</v>
      </c>
      <c r="BG88" s="141">
        <f t="shared" ref="BG88:BG104" si="7">IF(N88="zákl. přenesená",J88,0)</f>
        <v>0</v>
      </c>
      <c r="BH88" s="141">
        <f t="shared" ref="BH88:BH104" si="8">IF(N88="sníž. přenesená",J88,0)</f>
        <v>0</v>
      </c>
      <c r="BI88" s="141">
        <f t="shared" ref="BI88:BI104" si="9">IF(N88="nulová",J88,0)</f>
        <v>0</v>
      </c>
      <c r="BJ88" s="18" t="s">
        <v>88</v>
      </c>
      <c r="BK88" s="141">
        <f t="shared" ref="BK88:BK104" si="10">ROUND(I88*H88,2)</f>
        <v>0</v>
      </c>
      <c r="BL88" s="18" t="s">
        <v>164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159</v>
      </c>
      <c r="E89" s="130" t="s">
        <v>1239</v>
      </c>
      <c r="F89" s="131" t="s">
        <v>1310</v>
      </c>
      <c r="G89" s="132" t="s">
        <v>1241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706</v>
      </c>
      <c r="V89" s="1">
        <f t="shared" si="0"/>
        <v>0</v>
      </c>
      <c r="AR89" s="140" t="s">
        <v>164</v>
      </c>
      <c r="AT89" s="140" t="s">
        <v>159</v>
      </c>
      <c r="AU89" s="140" t="s">
        <v>82</v>
      </c>
      <c r="AY89" s="18" t="s">
        <v>156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164</v>
      </c>
      <c r="BM89" s="140" t="s">
        <v>164</v>
      </c>
    </row>
    <row r="90" spans="2:65" s="1" customFormat="1" ht="16.5" customHeight="1" x14ac:dyDescent="0.2">
      <c r="B90" s="33"/>
      <c r="C90" s="129" t="s">
        <v>157</v>
      </c>
      <c r="D90" s="129" t="s">
        <v>159</v>
      </c>
      <c r="E90" s="130" t="s">
        <v>1242</v>
      </c>
      <c r="F90" s="131" t="s">
        <v>1311</v>
      </c>
      <c r="G90" s="132" t="s">
        <v>1241</v>
      </c>
      <c r="H90" s="133">
        <v>2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706</v>
      </c>
      <c r="V90" s="1">
        <f t="shared" si="0"/>
        <v>0</v>
      </c>
      <c r="AR90" s="140" t="s">
        <v>164</v>
      </c>
      <c r="AT90" s="140" t="s">
        <v>159</v>
      </c>
      <c r="AU90" s="140" t="s">
        <v>82</v>
      </c>
      <c r="AY90" s="18" t="s">
        <v>156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164</v>
      </c>
      <c r="BM90" s="140" t="s">
        <v>195</v>
      </c>
    </row>
    <row r="91" spans="2:65" s="1" customFormat="1" ht="16.5" customHeight="1" x14ac:dyDescent="0.2">
      <c r="B91" s="33"/>
      <c r="C91" s="129" t="s">
        <v>164</v>
      </c>
      <c r="D91" s="129" t="s">
        <v>159</v>
      </c>
      <c r="E91" s="130" t="s">
        <v>1244</v>
      </c>
      <c r="F91" s="131" t="s">
        <v>1312</v>
      </c>
      <c r="G91" s="132" t="s">
        <v>1241</v>
      </c>
      <c r="H91" s="133">
        <v>2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706</v>
      </c>
      <c r="V91" s="1">
        <f t="shared" si="0"/>
        <v>0</v>
      </c>
      <c r="AR91" s="140" t="s">
        <v>164</v>
      </c>
      <c r="AT91" s="140" t="s">
        <v>159</v>
      </c>
      <c r="AU91" s="140" t="s">
        <v>82</v>
      </c>
      <c r="AY91" s="18" t="s">
        <v>156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164</v>
      </c>
      <c r="BM91" s="140" t="s">
        <v>207</v>
      </c>
    </row>
    <row r="92" spans="2:65" s="1" customFormat="1" ht="16.5" customHeight="1" x14ac:dyDescent="0.2">
      <c r="B92" s="33"/>
      <c r="C92" s="129" t="s">
        <v>188</v>
      </c>
      <c r="D92" s="129" t="s">
        <v>159</v>
      </c>
      <c r="E92" s="130" t="s">
        <v>1246</v>
      </c>
      <c r="F92" s="131" t="s">
        <v>1313</v>
      </c>
      <c r="G92" s="132" t="s">
        <v>1241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706</v>
      </c>
      <c r="V92" s="1">
        <f t="shared" si="0"/>
        <v>0</v>
      </c>
      <c r="AR92" s="140" t="s">
        <v>164</v>
      </c>
      <c r="AT92" s="140" t="s">
        <v>159</v>
      </c>
      <c r="AU92" s="140" t="s">
        <v>82</v>
      </c>
      <c r="AY92" s="18" t="s">
        <v>156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164</v>
      </c>
      <c r="BM92" s="140" t="s">
        <v>219</v>
      </c>
    </row>
    <row r="93" spans="2:65" s="1" customFormat="1" ht="24.2" customHeight="1" x14ac:dyDescent="0.2">
      <c r="B93" s="33"/>
      <c r="C93" s="129" t="s">
        <v>195</v>
      </c>
      <c r="D93" s="129" t="s">
        <v>159</v>
      </c>
      <c r="E93" s="130" t="s">
        <v>1248</v>
      </c>
      <c r="F93" s="131" t="s">
        <v>1314</v>
      </c>
      <c r="G93" s="132" t="s">
        <v>1241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706</v>
      </c>
      <c r="V93" s="1">
        <f t="shared" si="0"/>
        <v>0</v>
      </c>
      <c r="AR93" s="140" t="s">
        <v>164</v>
      </c>
      <c r="AT93" s="140" t="s">
        <v>159</v>
      </c>
      <c r="AU93" s="140" t="s">
        <v>82</v>
      </c>
      <c r="AY93" s="18" t="s">
        <v>156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164</v>
      </c>
      <c r="BM93" s="140" t="s">
        <v>8</v>
      </c>
    </row>
    <row r="94" spans="2:65" s="1" customFormat="1" ht="16.5" customHeight="1" x14ac:dyDescent="0.2">
      <c r="B94" s="33"/>
      <c r="C94" s="129" t="s">
        <v>201</v>
      </c>
      <c r="D94" s="129" t="s">
        <v>159</v>
      </c>
      <c r="E94" s="130" t="s">
        <v>1250</v>
      </c>
      <c r="F94" s="131" t="s">
        <v>1315</v>
      </c>
      <c r="G94" s="132" t="s">
        <v>1241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706</v>
      </c>
      <c r="V94" s="1">
        <f t="shared" si="0"/>
        <v>0</v>
      </c>
      <c r="AR94" s="140" t="s">
        <v>164</v>
      </c>
      <c r="AT94" s="140" t="s">
        <v>159</v>
      </c>
      <c r="AU94" s="140" t="s">
        <v>82</v>
      </c>
      <c r="AY94" s="18" t="s">
        <v>156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164</v>
      </c>
      <c r="BM94" s="140" t="s">
        <v>244</v>
      </c>
    </row>
    <row r="95" spans="2:65" s="1" customFormat="1" ht="16.5" customHeight="1" x14ac:dyDescent="0.2">
      <c r="B95" s="33"/>
      <c r="C95" s="129" t="s">
        <v>207</v>
      </c>
      <c r="D95" s="129" t="s">
        <v>159</v>
      </c>
      <c r="E95" s="130" t="s">
        <v>1252</v>
      </c>
      <c r="F95" s="131" t="s">
        <v>1316</v>
      </c>
      <c r="G95" s="132" t="s">
        <v>1241</v>
      </c>
      <c r="H95" s="133">
        <v>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706</v>
      </c>
      <c r="V95" s="1">
        <f t="shared" si="0"/>
        <v>0</v>
      </c>
      <c r="AR95" s="140" t="s">
        <v>164</v>
      </c>
      <c r="AT95" s="140" t="s">
        <v>159</v>
      </c>
      <c r="AU95" s="140" t="s">
        <v>82</v>
      </c>
      <c r="AY95" s="18" t="s">
        <v>156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164</v>
      </c>
      <c r="BM95" s="140" t="s">
        <v>262</v>
      </c>
    </row>
    <row r="96" spans="2:65" s="1" customFormat="1" ht="16.5" customHeight="1" x14ac:dyDescent="0.2">
      <c r="B96" s="33"/>
      <c r="C96" s="129" t="s">
        <v>212</v>
      </c>
      <c r="D96" s="129" t="s">
        <v>159</v>
      </c>
      <c r="E96" s="130" t="s">
        <v>1254</v>
      </c>
      <c r="F96" s="131" t="s">
        <v>1317</v>
      </c>
      <c r="G96" s="132" t="s">
        <v>215</v>
      </c>
      <c r="H96" s="133">
        <v>0.5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706</v>
      </c>
      <c r="V96" s="1">
        <f t="shared" si="0"/>
        <v>0</v>
      </c>
      <c r="AR96" s="140" t="s">
        <v>164</v>
      </c>
      <c r="AT96" s="140" t="s">
        <v>159</v>
      </c>
      <c r="AU96" s="140" t="s">
        <v>82</v>
      </c>
      <c r="AY96" s="18" t="s">
        <v>156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164</v>
      </c>
      <c r="BM96" s="140" t="s">
        <v>273</v>
      </c>
    </row>
    <row r="97" spans="2:65" s="1" customFormat="1" ht="16.5" customHeight="1" x14ac:dyDescent="0.2">
      <c r="B97" s="33"/>
      <c r="C97" s="129" t="s">
        <v>219</v>
      </c>
      <c r="D97" s="129" t="s">
        <v>159</v>
      </c>
      <c r="E97" s="130" t="s">
        <v>1256</v>
      </c>
      <c r="F97" s="131" t="s">
        <v>1318</v>
      </c>
      <c r="G97" s="132" t="s">
        <v>215</v>
      </c>
      <c r="H97" s="133">
        <v>0.5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706</v>
      </c>
      <c r="V97" s="1">
        <f t="shared" si="0"/>
        <v>0</v>
      </c>
      <c r="AR97" s="140" t="s">
        <v>164</v>
      </c>
      <c r="AT97" s="140" t="s">
        <v>159</v>
      </c>
      <c r="AU97" s="140" t="s">
        <v>82</v>
      </c>
      <c r="AY97" s="18" t="s">
        <v>156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164</v>
      </c>
      <c r="BM97" s="140" t="s">
        <v>300</v>
      </c>
    </row>
    <row r="98" spans="2:65" s="1" customFormat="1" ht="16.5" customHeight="1" x14ac:dyDescent="0.2">
      <c r="B98" s="33"/>
      <c r="C98" s="129" t="s">
        <v>226</v>
      </c>
      <c r="D98" s="129" t="s">
        <v>159</v>
      </c>
      <c r="E98" s="130" t="s">
        <v>1258</v>
      </c>
      <c r="F98" s="131" t="s">
        <v>1319</v>
      </c>
      <c r="G98" s="132" t="s">
        <v>215</v>
      </c>
      <c r="H98" s="133">
        <v>1.5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706</v>
      </c>
      <c r="V98" s="1">
        <f t="shared" si="0"/>
        <v>0</v>
      </c>
      <c r="AR98" s="140" t="s">
        <v>164</v>
      </c>
      <c r="AT98" s="140" t="s">
        <v>159</v>
      </c>
      <c r="AU98" s="140" t="s">
        <v>82</v>
      </c>
      <c r="AY98" s="18" t="s">
        <v>156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164</v>
      </c>
      <c r="BM98" s="140" t="s">
        <v>312</v>
      </c>
    </row>
    <row r="99" spans="2:65" s="1" customFormat="1" ht="16.5" customHeight="1" x14ac:dyDescent="0.2">
      <c r="B99" s="33"/>
      <c r="C99" s="129" t="s">
        <v>8</v>
      </c>
      <c r="D99" s="129" t="s">
        <v>159</v>
      </c>
      <c r="E99" s="130" t="s">
        <v>1320</v>
      </c>
      <c r="F99" s="131" t="s">
        <v>1321</v>
      </c>
      <c r="G99" s="132" t="s">
        <v>215</v>
      </c>
      <c r="H99" s="133">
        <v>1.5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706</v>
      </c>
      <c r="V99" s="1">
        <f t="shared" si="0"/>
        <v>0</v>
      </c>
      <c r="AR99" s="140" t="s">
        <v>164</v>
      </c>
      <c r="AT99" s="140" t="s">
        <v>159</v>
      </c>
      <c r="AU99" s="140" t="s">
        <v>82</v>
      </c>
      <c r="AY99" s="18" t="s">
        <v>156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164</v>
      </c>
      <c r="BM99" s="140" t="s">
        <v>326</v>
      </c>
    </row>
    <row r="100" spans="2:65" s="1" customFormat="1" ht="21.75" customHeight="1" x14ac:dyDescent="0.2">
      <c r="B100" s="33"/>
      <c r="C100" s="129" t="s">
        <v>239</v>
      </c>
      <c r="D100" s="129" t="s">
        <v>159</v>
      </c>
      <c r="E100" s="130" t="s">
        <v>1322</v>
      </c>
      <c r="F100" s="131" t="s">
        <v>1323</v>
      </c>
      <c r="G100" s="132" t="s">
        <v>215</v>
      </c>
      <c r="H100" s="133">
        <v>4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706</v>
      </c>
      <c r="V100" s="1">
        <f t="shared" si="0"/>
        <v>0</v>
      </c>
      <c r="AR100" s="140" t="s">
        <v>164</v>
      </c>
      <c r="AT100" s="140" t="s">
        <v>159</v>
      </c>
      <c r="AU100" s="140" t="s">
        <v>82</v>
      </c>
      <c r="AY100" s="18" t="s">
        <v>156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164</v>
      </c>
      <c r="BM100" s="140" t="s">
        <v>345</v>
      </c>
    </row>
    <row r="101" spans="2:65" s="1" customFormat="1" ht="16.5" customHeight="1" x14ac:dyDescent="0.2">
      <c r="B101" s="33"/>
      <c r="C101" s="129" t="s">
        <v>244</v>
      </c>
      <c r="D101" s="129" t="s">
        <v>159</v>
      </c>
      <c r="E101" s="130" t="s">
        <v>1324</v>
      </c>
      <c r="F101" s="131" t="s">
        <v>1325</v>
      </c>
      <c r="G101" s="132" t="s">
        <v>1241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706</v>
      </c>
      <c r="V101" s="1">
        <f t="shared" si="0"/>
        <v>0</v>
      </c>
      <c r="AR101" s="140" t="s">
        <v>164</v>
      </c>
      <c r="AT101" s="140" t="s">
        <v>159</v>
      </c>
      <c r="AU101" s="140" t="s">
        <v>82</v>
      </c>
      <c r="AY101" s="18" t="s">
        <v>156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164</v>
      </c>
      <c r="BM101" s="140" t="s">
        <v>366</v>
      </c>
    </row>
    <row r="102" spans="2:65" s="1" customFormat="1" ht="21.75" customHeight="1" x14ac:dyDescent="0.2">
      <c r="B102" s="33"/>
      <c r="C102" s="129" t="s">
        <v>251</v>
      </c>
      <c r="D102" s="129" t="s">
        <v>159</v>
      </c>
      <c r="E102" s="130" t="s">
        <v>1326</v>
      </c>
      <c r="F102" s="131" t="s">
        <v>1327</v>
      </c>
      <c r="G102" s="132" t="s">
        <v>1241</v>
      </c>
      <c r="H102" s="133">
        <v>8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29" t="s">
        <v>706</v>
      </c>
      <c r="V102" s="1">
        <f t="shared" si="0"/>
        <v>0</v>
      </c>
      <c r="AR102" s="140" t="s">
        <v>164</v>
      </c>
      <c r="AT102" s="140" t="s">
        <v>159</v>
      </c>
      <c r="AU102" s="140" t="s">
        <v>82</v>
      </c>
      <c r="AY102" s="18" t="s">
        <v>156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164</v>
      </c>
      <c r="BM102" s="140" t="s">
        <v>377</v>
      </c>
    </row>
    <row r="103" spans="2:65" s="1" customFormat="1" ht="16.5" customHeight="1" x14ac:dyDescent="0.2">
      <c r="B103" s="33"/>
      <c r="C103" s="129" t="s">
        <v>262</v>
      </c>
      <c r="D103" s="129" t="s">
        <v>159</v>
      </c>
      <c r="E103" s="130" t="s">
        <v>1328</v>
      </c>
      <c r="F103" s="131" t="s">
        <v>1329</v>
      </c>
      <c r="G103" s="132" t="s">
        <v>1241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29" t="s">
        <v>706</v>
      </c>
      <c r="V103" s="1">
        <f t="shared" si="0"/>
        <v>0</v>
      </c>
      <c r="AR103" s="140" t="s">
        <v>164</v>
      </c>
      <c r="AT103" s="140" t="s">
        <v>159</v>
      </c>
      <c r="AU103" s="140" t="s">
        <v>82</v>
      </c>
      <c r="AY103" s="18" t="s">
        <v>156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164</v>
      </c>
      <c r="BM103" s="140" t="s">
        <v>386</v>
      </c>
    </row>
    <row r="104" spans="2:65" s="1" customFormat="1" ht="24.2" customHeight="1" x14ac:dyDescent="0.2">
      <c r="B104" s="33"/>
      <c r="C104" s="129" t="s">
        <v>267</v>
      </c>
      <c r="D104" s="129" t="s">
        <v>159</v>
      </c>
      <c r="E104" s="130" t="s">
        <v>1330</v>
      </c>
      <c r="F104" s="131" t="s">
        <v>1331</v>
      </c>
      <c r="G104" s="132" t="s">
        <v>1241</v>
      </c>
      <c r="H104" s="133">
        <v>1</v>
      </c>
      <c r="I104" s="134"/>
      <c r="J104" s="135">
        <f t="shared" si="1"/>
        <v>0</v>
      </c>
      <c r="K104" s="131" t="s">
        <v>19</v>
      </c>
      <c r="L104" s="33"/>
      <c r="M104" s="185" t="s">
        <v>19</v>
      </c>
      <c r="N104" s="186" t="s">
        <v>47</v>
      </c>
      <c r="O104" s="183"/>
      <c r="P104" s="187">
        <f t="shared" si="2"/>
        <v>0</v>
      </c>
      <c r="Q104" s="187">
        <v>0</v>
      </c>
      <c r="R104" s="187">
        <f t="shared" si="3"/>
        <v>0</v>
      </c>
      <c r="S104" s="187">
        <v>0</v>
      </c>
      <c r="T104" s="187">
        <f t="shared" si="4"/>
        <v>0</v>
      </c>
      <c r="U104" s="336" t="s">
        <v>706</v>
      </c>
      <c r="V104" s="1">
        <f t="shared" si="0"/>
        <v>0</v>
      </c>
      <c r="AR104" s="140" t="s">
        <v>164</v>
      </c>
      <c r="AT104" s="140" t="s">
        <v>159</v>
      </c>
      <c r="AU104" s="140" t="s">
        <v>82</v>
      </c>
      <c r="AY104" s="18" t="s">
        <v>156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164</v>
      </c>
      <c r="BM104" s="140" t="s">
        <v>396</v>
      </c>
    </row>
    <row r="105" spans="2:65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3"/>
    </row>
  </sheetData>
  <sheetProtection algorithmName="SHA-512" hashValue="YYm9vheBfMp3zsY1wdlVD/J966Y+uwW9jIypm+PZEobE4FSTxGUaaiDDe2ICoMQeM4FmL6dzwRfo4QLDic4o2A==" saltValue="fhdcEyG/XEM1ubcvPsjSJw==" spinCount="100000" sheet="1" objects="1" scenarios="1" formatColumns="0" formatRows="0" autoFilter="0"/>
  <autoFilter ref="C85:K104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5"/>
  <sheetViews>
    <sheetView showGridLines="0" workbookViewId="0">
      <selection activeCell="X103" sqref="X103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Radlická 2070/112, 15000 Praha 5, b.j.č. 12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1332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22. 4. 2025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ROUND(J90,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ROUND((SUM(BE90:BE154)),  2)</f>
        <v>0</v>
      </c>
      <c r="I35" s="92">
        <v>0.21</v>
      </c>
      <c r="J35" s="82">
        <f>ROUND(((SUM(BE90:BE154))*I35),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ROUND((SUM(BF90:BF154)),  2)</f>
        <v>0</v>
      </c>
      <c r="I36" s="92">
        <v>0.12</v>
      </c>
      <c r="J36" s="82">
        <f>ROUND(((SUM(BF90:BF154))*I36),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ROUND((SUM(BG90:BG154)),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ROUND((SUM(BH90:BH154)),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ROUND((SUM(BI90:BI154)),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Radlická 2070/112, 15000 Praha 5, b.j.č. 12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VYT - Vytápění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Radlická 2070/112, 15000 Praha 5</v>
      </c>
      <c r="I56" s="28" t="s">
        <v>23</v>
      </c>
      <c r="J56" s="50" t="str">
        <f>IF(J14="","",J14)</f>
        <v>22. 4. 2025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J90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1333</v>
      </c>
      <c r="E64" s="104"/>
      <c r="F64" s="104"/>
      <c r="G64" s="104"/>
      <c r="H64" s="104"/>
      <c r="I64" s="104"/>
      <c r="J64" s="105">
        <f>J91</f>
        <v>0</v>
      </c>
      <c r="L64" s="102"/>
    </row>
    <row r="65" spans="2:12" s="8" customFormat="1" ht="24.95" customHeight="1" x14ac:dyDescent="0.2">
      <c r="B65" s="102"/>
      <c r="D65" s="103" t="s">
        <v>1334</v>
      </c>
      <c r="E65" s="104"/>
      <c r="F65" s="104"/>
      <c r="G65" s="104"/>
      <c r="H65" s="104"/>
      <c r="I65" s="104"/>
      <c r="J65" s="105">
        <f>J101</f>
        <v>0</v>
      </c>
      <c r="L65" s="102"/>
    </row>
    <row r="66" spans="2:12" s="8" customFormat="1" ht="24.95" customHeight="1" x14ac:dyDescent="0.2">
      <c r="B66" s="102"/>
      <c r="D66" s="103" t="s">
        <v>1335</v>
      </c>
      <c r="E66" s="104"/>
      <c r="F66" s="104"/>
      <c r="G66" s="104"/>
      <c r="H66" s="104"/>
      <c r="I66" s="104"/>
      <c r="J66" s="105">
        <f>J106</f>
        <v>0</v>
      </c>
      <c r="L66" s="102"/>
    </row>
    <row r="67" spans="2:12" s="8" customFormat="1" ht="24.95" customHeight="1" x14ac:dyDescent="0.2">
      <c r="B67" s="102"/>
      <c r="D67" s="103" t="s">
        <v>1336</v>
      </c>
      <c r="E67" s="104"/>
      <c r="F67" s="104"/>
      <c r="G67" s="104"/>
      <c r="H67" s="104"/>
      <c r="I67" s="104"/>
      <c r="J67" s="105">
        <f>J113</f>
        <v>0</v>
      </c>
      <c r="L67" s="102"/>
    </row>
    <row r="68" spans="2:12" s="8" customFormat="1" ht="24.95" customHeight="1" x14ac:dyDescent="0.2">
      <c r="B68" s="102"/>
      <c r="D68" s="103" t="s">
        <v>1337</v>
      </c>
      <c r="E68" s="104"/>
      <c r="F68" s="104"/>
      <c r="G68" s="104"/>
      <c r="H68" s="104"/>
      <c r="I68" s="104"/>
      <c r="J68" s="105">
        <f>J149</f>
        <v>0</v>
      </c>
      <c r="L68" s="102"/>
    </row>
    <row r="69" spans="2:12" s="1" customFormat="1" ht="21.75" customHeight="1" x14ac:dyDescent="0.2">
      <c r="B69" s="33"/>
      <c r="L69" s="33"/>
    </row>
    <row r="70" spans="2:12" s="1" customFormat="1" ht="6.95" customHeight="1" x14ac:dyDescent="0.2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 x14ac:dyDescent="0.2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 x14ac:dyDescent="0.2">
      <c r="B75" s="33"/>
      <c r="C75" s="22" t="s">
        <v>140</v>
      </c>
      <c r="L75" s="33"/>
    </row>
    <row r="76" spans="2:12" s="1" customFormat="1" ht="6.95" customHeight="1" x14ac:dyDescent="0.2">
      <c r="B76" s="33"/>
      <c r="L76" s="33"/>
    </row>
    <row r="77" spans="2:12" s="1" customFormat="1" ht="12" customHeight="1" x14ac:dyDescent="0.2">
      <c r="B77" s="33"/>
      <c r="C77" s="28" t="s">
        <v>16</v>
      </c>
      <c r="L77" s="33"/>
    </row>
    <row r="78" spans="2:12" s="1" customFormat="1" ht="16.5" customHeight="1" x14ac:dyDescent="0.2">
      <c r="B78" s="33"/>
      <c r="E78" s="314" t="str">
        <f>E7</f>
        <v>Rekonstrukce bytových jednotek MČ Radlická 2070/112, 15000 Praha 5, b.j.č. 12</v>
      </c>
      <c r="F78" s="315"/>
      <c r="G78" s="315"/>
      <c r="H78" s="315"/>
      <c r="L78" s="33"/>
    </row>
    <row r="79" spans="2:12" ht="12" customHeight="1" x14ac:dyDescent="0.2">
      <c r="B79" s="21"/>
      <c r="C79" s="28" t="s">
        <v>110</v>
      </c>
      <c r="L79" s="21"/>
    </row>
    <row r="80" spans="2:12" s="1" customFormat="1" ht="16.5" customHeight="1" x14ac:dyDescent="0.2">
      <c r="B80" s="33"/>
      <c r="E80" s="314" t="s">
        <v>111</v>
      </c>
      <c r="F80" s="316"/>
      <c r="G80" s="316"/>
      <c r="H80" s="316"/>
      <c r="L80" s="33"/>
    </row>
    <row r="81" spans="2:65" s="1" customFormat="1" ht="12" customHeight="1" x14ac:dyDescent="0.2">
      <c r="B81" s="33"/>
      <c r="C81" s="28" t="s">
        <v>112</v>
      </c>
      <c r="L81" s="33"/>
    </row>
    <row r="82" spans="2:65" s="1" customFormat="1" ht="16.5" customHeight="1" x14ac:dyDescent="0.2">
      <c r="B82" s="33"/>
      <c r="E82" s="273" t="str">
        <f>E11</f>
        <v>VYT - Vytápění</v>
      </c>
      <c r="F82" s="316"/>
      <c r="G82" s="316"/>
      <c r="H82" s="316"/>
      <c r="L82" s="33"/>
    </row>
    <row r="83" spans="2:65" s="1" customFormat="1" ht="6.95" customHeight="1" x14ac:dyDescent="0.2">
      <c r="B83" s="33"/>
      <c r="L83" s="33"/>
    </row>
    <row r="84" spans="2:65" s="1" customFormat="1" ht="12" customHeight="1" x14ac:dyDescent="0.2">
      <c r="B84" s="33"/>
      <c r="C84" s="28" t="s">
        <v>21</v>
      </c>
      <c r="F84" s="26" t="str">
        <f>F14</f>
        <v>Radlická 2070/112, 15000 Praha 5</v>
      </c>
      <c r="I84" s="28" t="s">
        <v>23</v>
      </c>
      <c r="J84" s="50" t="str">
        <f>IF(J14="","",J14)</f>
        <v>22. 4. 2025</v>
      </c>
      <c r="L84" s="33"/>
    </row>
    <row r="85" spans="2:65" s="1" customFormat="1" ht="6.95" customHeight="1" x14ac:dyDescent="0.2">
      <c r="B85" s="33"/>
      <c r="L85" s="33"/>
    </row>
    <row r="86" spans="2:65" s="1" customFormat="1" ht="15.2" customHeight="1" x14ac:dyDescent="0.2">
      <c r="B86" s="33"/>
      <c r="C86" s="28" t="s">
        <v>25</v>
      </c>
      <c r="F86" s="26" t="str">
        <f>E17</f>
        <v>Městská část Praha 5</v>
      </c>
      <c r="I86" s="28" t="s">
        <v>33</v>
      </c>
      <c r="J86" s="31" t="str">
        <f>E23</f>
        <v>Boa projekt s.r.o.</v>
      </c>
      <c r="L86" s="33"/>
    </row>
    <row r="87" spans="2:65" s="1" customFormat="1" ht="15.2" customHeight="1" x14ac:dyDescent="0.2">
      <c r="B87" s="33"/>
      <c r="C87" s="28" t="s">
        <v>31</v>
      </c>
      <c r="F87" s="26" t="str">
        <f>IF(E20="","",E20)</f>
        <v>Vyplň údaj</v>
      </c>
      <c r="I87" s="28" t="s">
        <v>37</v>
      </c>
      <c r="J87" s="31" t="str">
        <f>E26</f>
        <v xml:space="preserve"> </v>
      </c>
      <c r="L87" s="33"/>
    </row>
    <row r="88" spans="2:65" s="1" customFormat="1" ht="10.35" customHeight="1" x14ac:dyDescent="0.2">
      <c r="B88" s="33"/>
      <c r="L88" s="33"/>
    </row>
    <row r="89" spans="2:65" s="10" customFormat="1" ht="29.25" customHeight="1" x14ac:dyDescent="0.2">
      <c r="B89" s="110"/>
      <c r="C89" s="111" t="s">
        <v>141</v>
      </c>
      <c r="D89" s="112" t="s">
        <v>60</v>
      </c>
      <c r="E89" s="112" t="s">
        <v>56</v>
      </c>
      <c r="F89" s="112" t="s">
        <v>57</v>
      </c>
      <c r="G89" s="112" t="s">
        <v>142</v>
      </c>
      <c r="H89" s="112" t="s">
        <v>143</v>
      </c>
      <c r="I89" s="112" t="s">
        <v>144</v>
      </c>
      <c r="J89" s="112" t="s">
        <v>116</v>
      </c>
      <c r="K89" s="113" t="s">
        <v>145</v>
      </c>
      <c r="L89" s="110"/>
      <c r="M89" s="56" t="s">
        <v>19</v>
      </c>
      <c r="N89" s="57" t="s">
        <v>45</v>
      </c>
      <c r="O89" s="57" t="s">
        <v>146</v>
      </c>
      <c r="P89" s="57" t="s">
        <v>147</v>
      </c>
      <c r="Q89" s="57" t="s">
        <v>148</v>
      </c>
      <c r="R89" s="57" t="s">
        <v>149</v>
      </c>
      <c r="S89" s="57" t="s">
        <v>150</v>
      </c>
      <c r="T89" s="57" t="s">
        <v>151</v>
      </c>
      <c r="U89" s="326" t="s">
        <v>1793</v>
      </c>
    </row>
    <row r="90" spans="2:65" s="1" customFormat="1" ht="22.9" customHeight="1" x14ac:dyDescent="0.25">
      <c r="B90" s="33"/>
      <c r="C90" s="61" t="s">
        <v>153</v>
      </c>
      <c r="J90" s="114">
        <f>BK90</f>
        <v>0</v>
      </c>
      <c r="L90" s="33"/>
      <c r="M90" s="59"/>
      <c r="N90" s="51"/>
      <c r="O90" s="51"/>
      <c r="P90" s="115">
        <f>P91+P101+P106+P113+P149</f>
        <v>0</v>
      </c>
      <c r="Q90" s="51"/>
      <c r="R90" s="115">
        <f>R91+R101+R106+R113+R149</f>
        <v>0.20488000000000001</v>
      </c>
      <c r="S90" s="51"/>
      <c r="T90" s="115">
        <f>T91+T101+T106+T113+T149</f>
        <v>0</v>
      </c>
      <c r="U90" s="327">
        <f>SUM(V90:V667)</f>
        <v>0</v>
      </c>
      <c r="AT90" s="18" t="s">
        <v>74</v>
      </c>
      <c r="AU90" s="18" t="s">
        <v>117</v>
      </c>
      <c r="BK90" s="116">
        <f>BK91+BK101+BK106+BK113+BK149</f>
        <v>0</v>
      </c>
    </row>
    <row r="91" spans="2:65" s="11" customFormat="1" ht="25.9" customHeight="1" x14ac:dyDescent="0.2">
      <c r="B91" s="117"/>
      <c r="D91" s="118" t="s">
        <v>74</v>
      </c>
      <c r="E91" s="119" t="s">
        <v>1338</v>
      </c>
      <c r="F91" s="119" t="s">
        <v>1339</v>
      </c>
      <c r="I91" s="120"/>
      <c r="J91" s="121">
        <f>BK91</f>
        <v>0</v>
      </c>
      <c r="L91" s="117"/>
      <c r="M91" s="122"/>
      <c r="P91" s="123">
        <f>SUM(P92:P100)</f>
        <v>0</v>
      </c>
      <c r="R91" s="123">
        <f>SUM(R92:R100)</f>
        <v>5.364E-2</v>
      </c>
      <c r="T91" s="123">
        <f>SUM(T92:T100)</f>
        <v>0</v>
      </c>
      <c r="U91" s="328"/>
      <c r="V91" s="1" t="str">
        <f t="shared" ref="V91:V154" si="0">IF(U91="investice",J91,"")</f>
        <v/>
      </c>
      <c r="AR91" s="118" t="s">
        <v>82</v>
      </c>
      <c r="AT91" s="125" t="s">
        <v>74</v>
      </c>
      <c r="AU91" s="125" t="s">
        <v>75</v>
      </c>
      <c r="AY91" s="118" t="s">
        <v>156</v>
      </c>
      <c r="BK91" s="126">
        <f>SUM(BK92:BK100)</f>
        <v>0</v>
      </c>
    </row>
    <row r="92" spans="2:65" s="1" customFormat="1" ht="21.75" customHeight="1" x14ac:dyDescent="0.2">
      <c r="B92" s="33"/>
      <c r="C92" s="129" t="s">
        <v>82</v>
      </c>
      <c r="D92" s="129" t="s">
        <v>159</v>
      </c>
      <c r="E92" s="130" t="s">
        <v>1340</v>
      </c>
      <c r="F92" s="131" t="s">
        <v>1341</v>
      </c>
      <c r="G92" s="132" t="s">
        <v>380</v>
      </c>
      <c r="H92" s="133">
        <v>1</v>
      </c>
      <c r="I92" s="134"/>
      <c r="J92" s="135">
        <f>ROUND(I92*H92,2)</f>
        <v>0</v>
      </c>
      <c r="K92" s="131" t="s">
        <v>163</v>
      </c>
      <c r="L92" s="33"/>
      <c r="M92" s="136" t="s">
        <v>19</v>
      </c>
      <c r="N92" s="137" t="s">
        <v>47</v>
      </c>
      <c r="P92" s="138">
        <f>O92*H92</f>
        <v>0</v>
      </c>
      <c r="Q92" s="138">
        <v>5.1119999999999999E-2</v>
      </c>
      <c r="R92" s="138">
        <f>Q92*H92</f>
        <v>5.1119999999999999E-2</v>
      </c>
      <c r="S92" s="138">
        <v>0</v>
      </c>
      <c r="T92" s="138">
        <f>S92*H92</f>
        <v>0</v>
      </c>
      <c r="U92" s="329" t="s">
        <v>706</v>
      </c>
      <c r="V92" s="1">
        <f t="shared" si="0"/>
        <v>0</v>
      </c>
      <c r="AR92" s="140" t="s">
        <v>164</v>
      </c>
      <c r="AT92" s="140" t="s">
        <v>159</v>
      </c>
      <c r="AU92" s="140" t="s">
        <v>82</v>
      </c>
      <c r="AY92" s="18" t="s">
        <v>156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88</v>
      </c>
      <c r="BK92" s="141">
        <f>ROUND(I92*H92,2)</f>
        <v>0</v>
      </c>
      <c r="BL92" s="18" t="s">
        <v>164</v>
      </c>
      <c r="BM92" s="140" t="s">
        <v>88</v>
      </c>
    </row>
    <row r="93" spans="2:65" s="1" customFormat="1" ht="11.25" x14ac:dyDescent="0.2">
      <c r="B93" s="33"/>
      <c r="D93" s="142" t="s">
        <v>166</v>
      </c>
      <c r="F93" s="143" t="s">
        <v>1342</v>
      </c>
      <c r="I93" s="144"/>
      <c r="L93" s="33"/>
      <c r="M93" s="145"/>
      <c r="U93" s="330"/>
      <c r="V93" s="1" t="str">
        <f t="shared" si="0"/>
        <v/>
      </c>
      <c r="AT93" s="18" t="s">
        <v>166</v>
      </c>
      <c r="AU93" s="18" t="s">
        <v>82</v>
      </c>
    </row>
    <row r="94" spans="2:65" s="1" customFormat="1" ht="24.2" customHeight="1" x14ac:dyDescent="0.2">
      <c r="B94" s="33"/>
      <c r="C94" s="129" t="s">
        <v>88</v>
      </c>
      <c r="D94" s="129" t="s">
        <v>159</v>
      </c>
      <c r="E94" s="130" t="s">
        <v>1343</v>
      </c>
      <c r="F94" s="131" t="s">
        <v>1344</v>
      </c>
      <c r="G94" s="132" t="s">
        <v>380</v>
      </c>
      <c r="H94" s="133">
        <v>1</v>
      </c>
      <c r="I94" s="134"/>
      <c r="J94" s="135">
        <f>ROUND(I94*H94,2)</f>
        <v>0</v>
      </c>
      <c r="K94" s="131" t="s">
        <v>163</v>
      </c>
      <c r="L94" s="33"/>
      <c r="M94" s="136" t="s">
        <v>19</v>
      </c>
      <c r="N94" s="137" t="s">
        <v>47</v>
      </c>
      <c r="P94" s="138">
        <f>O94*H94</f>
        <v>0</v>
      </c>
      <c r="Q94" s="138">
        <v>2.5200000000000001E-3</v>
      </c>
      <c r="R94" s="138">
        <f>Q94*H94</f>
        <v>2.5200000000000001E-3</v>
      </c>
      <c r="S94" s="138">
        <v>0</v>
      </c>
      <c r="T94" s="138">
        <f>S94*H94</f>
        <v>0</v>
      </c>
      <c r="U94" s="329" t="s">
        <v>706</v>
      </c>
      <c r="V94" s="1">
        <f t="shared" si="0"/>
        <v>0</v>
      </c>
      <c r="AR94" s="140" t="s">
        <v>164</v>
      </c>
      <c r="AT94" s="140" t="s">
        <v>159</v>
      </c>
      <c r="AU94" s="140" t="s">
        <v>82</v>
      </c>
      <c r="AY94" s="18" t="s">
        <v>156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164</v>
      </c>
      <c r="BM94" s="140" t="s">
        <v>164</v>
      </c>
    </row>
    <row r="95" spans="2:65" s="1" customFormat="1" ht="11.25" x14ac:dyDescent="0.2">
      <c r="B95" s="33"/>
      <c r="D95" s="142" t="s">
        <v>166</v>
      </c>
      <c r="F95" s="143" t="s">
        <v>1345</v>
      </c>
      <c r="I95" s="144"/>
      <c r="L95" s="33"/>
      <c r="M95" s="145"/>
      <c r="U95" s="330"/>
      <c r="V95" s="1" t="str">
        <f t="shared" si="0"/>
        <v/>
      </c>
      <c r="AT95" s="18" t="s">
        <v>166</v>
      </c>
      <c r="AU95" s="18" t="s">
        <v>82</v>
      </c>
    </row>
    <row r="96" spans="2:65" s="1" customFormat="1" ht="16.5" customHeight="1" x14ac:dyDescent="0.2">
      <c r="B96" s="33"/>
      <c r="C96" s="129" t="s">
        <v>157</v>
      </c>
      <c r="D96" s="129" t="s">
        <v>159</v>
      </c>
      <c r="E96" s="130" t="s">
        <v>1346</v>
      </c>
      <c r="F96" s="131" t="s">
        <v>1347</v>
      </c>
      <c r="G96" s="132" t="s">
        <v>380</v>
      </c>
      <c r="H96" s="133">
        <v>1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329" t="s">
        <v>706</v>
      </c>
      <c r="V96" s="1">
        <f t="shared" si="0"/>
        <v>0</v>
      </c>
      <c r="AR96" s="140" t="s">
        <v>164</v>
      </c>
      <c r="AT96" s="140" t="s">
        <v>159</v>
      </c>
      <c r="AU96" s="140" t="s">
        <v>82</v>
      </c>
      <c r="AY96" s="18" t="s">
        <v>156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164</v>
      </c>
      <c r="BM96" s="140" t="s">
        <v>195</v>
      </c>
    </row>
    <row r="97" spans="2:65" s="1" customFormat="1" ht="16.5" customHeight="1" x14ac:dyDescent="0.2">
      <c r="B97" s="33"/>
      <c r="C97" s="129" t="s">
        <v>164</v>
      </c>
      <c r="D97" s="129" t="s">
        <v>159</v>
      </c>
      <c r="E97" s="130" t="s">
        <v>1348</v>
      </c>
      <c r="F97" s="131" t="s">
        <v>1349</v>
      </c>
      <c r="G97" s="132" t="s">
        <v>380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29" t="s">
        <v>706</v>
      </c>
      <c r="V97" s="1">
        <f t="shared" si="0"/>
        <v>0</v>
      </c>
      <c r="AR97" s="140" t="s">
        <v>164</v>
      </c>
      <c r="AT97" s="140" t="s">
        <v>159</v>
      </c>
      <c r="AU97" s="140" t="s">
        <v>82</v>
      </c>
      <c r="AY97" s="18" t="s">
        <v>156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164</v>
      </c>
      <c r="BM97" s="140" t="s">
        <v>207</v>
      </c>
    </row>
    <row r="98" spans="2:65" s="1" customFormat="1" ht="19.5" x14ac:dyDescent="0.2">
      <c r="B98" s="33"/>
      <c r="D98" s="147" t="s">
        <v>256</v>
      </c>
      <c r="F98" s="164" t="s">
        <v>1350</v>
      </c>
      <c r="I98" s="144"/>
      <c r="L98" s="33"/>
      <c r="M98" s="145"/>
      <c r="U98" s="330"/>
      <c r="V98" s="1" t="str">
        <f t="shared" si="0"/>
        <v/>
      </c>
      <c r="AT98" s="18" t="s">
        <v>256</v>
      </c>
      <c r="AU98" s="18" t="s">
        <v>82</v>
      </c>
    </row>
    <row r="99" spans="2:65" s="1" customFormat="1" ht="16.5" customHeight="1" x14ac:dyDescent="0.2">
      <c r="B99" s="33"/>
      <c r="C99" s="129" t="s">
        <v>188</v>
      </c>
      <c r="D99" s="129" t="s">
        <v>159</v>
      </c>
      <c r="E99" s="130" t="s">
        <v>1351</v>
      </c>
      <c r="F99" s="131" t="s">
        <v>1352</v>
      </c>
      <c r="G99" s="132" t="s">
        <v>380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29" t="s">
        <v>706</v>
      </c>
      <c r="V99" s="1">
        <f t="shared" si="0"/>
        <v>0</v>
      </c>
      <c r="AR99" s="140" t="s">
        <v>164</v>
      </c>
      <c r="AT99" s="140" t="s">
        <v>159</v>
      </c>
      <c r="AU99" s="140" t="s">
        <v>82</v>
      </c>
      <c r="AY99" s="18" t="s">
        <v>156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164</v>
      </c>
      <c r="BM99" s="140" t="s">
        <v>219</v>
      </c>
    </row>
    <row r="100" spans="2:65" s="1" customFormat="1" ht="19.5" x14ac:dyDescent="0.2">
      <c r="B100" s="33"/>
      <c r="D100" s="147" t="s">
        <v>256</v>
      </c>
      <c r="F100" s="164" t="s">
        <v>1350</v>
      </c>
      <c r="I100" s="144"/>
      <c r="L100" s="33"/>
      <c r="M100" s="145"/>
      <c r="U100" s="330"/>
      <c r="V100" s="1" t="str">
        <f t="shared" si="0"/>
        <v/>
      </c>
      <c r="AT100" s="18" t="s">
        <v>256</v>
      </c>
      <c r="AU100" s="18" t="s">
        <v>82</v>
      </c>
    </row>
    <row r="101" spans="2:65" s="11" customFormat="1" ht="25.9" customHeight="1" x14ac:dyDescent="0.2">
      <c r="B101" s="117"/>
      <c r="D101" s="118" t="s">
        <v>74</v>
      </c>
      <c r="E101" s="119" t="s">
        <v>1353</v>
      </c>
      <c r="F101" s="119" t="s">
        <v>1354</v>
      </c>
      <c r="I101" s="120"/>
      <c r="J101" s="121">
        <f>BK101</f>
        <v>0</v>
      </c>
      <c r="L101" s="117"/>
      <c r="M101" s="122"/>
      <c r="P101" s="123">
        <f>SUM(P102:P105)</f>
        <v>0</v>
      </c>
      <c r="R101" s="123">
        <f>SUM(R102:R105)</f>
        <v>2.41E-2</v>
      </c>
      <c r="T101" s="123">
        <f>SUM(T102:T105)</f>
        <v>0</v>
      </c>
      <c r="U101" s="328"/>
      <c r="V101" s="1" t="str">
        <f t="shared" si="0"/>
        <v/>
      </c>
      <c r="AR101" s="118" t="s">
        <v>82</v>
      </c>
      <c r="AT101" s="125" t="s">
        <v>74</v>
      </c>
      <c r="AU101" s="125" t="s">
        <v>75</v>
      </c>
      <c r="AY101" s="118" t="s">
        <v>156</v>
      </c>
      <c r="BK101" s="126">
        <f>SUM(BK102:BK105)</f>
        <v>0</v>
      </c>
    </row>
    <row r="102" spans="2:65" s="1" customFormat="1" ht="16.5" customHeight="1" x14ac:dyDescent="0.2">
      <c r="B102" s="33"/>
      <c r="C102" s="129" t="s">
        <v>195</v>
      </c>
      <c r="D102" s="129" t="s">
        <v>159</v>
      </c>
      <c r="E102" s="130" t="s">
        <v>1355</v>
      </c>
      <c r="F102" s="131" t="s">
        <v>1356</v>
      </c>
      <c r="G102" s="132" t="s">
        <v>215</v>
      </c>
      <c r="H102" s="133">
        <v>40</v>
      </c>
      <c r="I102" s="134"/>
      <c r="J102" s="135">
        <f>ROUND(I102*H102,2)</f>
        <v>0</v>
      </c>
      <c r="K102" s="131" t="s">
        <v>163</v>
      </c>
      <c r="L102" s="33"/>
      <c r="M102" s="136" t="s">
        <v>19</v>
      </c>
      <c r="N102" s="137" t="s">
        <v>47</v>
      </c>
      <c r="P102" s="138">
        <f>O102*H102</f>
        <v>0</v>
      </c>
      <c r="Q102" s="138">
        <v>4.6000000000000001E-4</v>
      </c>
      <c r="R102" s="138">
        <f>Q102*H102</f>
        <v>1.84E-2</v>
      </c>
      <c r="S102" s="138">
        <v>0</v>
      </c>
      <c r="T102" s="138">
        <f>S102*H102</f>
        <v>0</v>
      </c>
      <c r="U102" s="329" t="s">
        <v>706</v>
      </c>
      <c r="V102" s="1">
        <f t="shared" si="0"/>
        <v>0</v>
      </c>
      <c r="AR102" s="140" t="s">
        <v>164</v>
      </c>
      <c r="AT102" s="140" t="s">
        <v>159</v>
      </c>
      <c r="AU102" s="140" t="s">
        <v>82</v>
      </c>
      <c r="AY102" s="18" t="s">
        <v>156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88</v>
      </c>
      <c r="BK102" s="141">
        <f>ROUND(I102*H102,2)</f>
        <v>0</v>
      </c>
      <c r="BL102" s="18" t="s">
        <v>164</v>
      </c>
      <c r="BM102" s="140" t="s">
        <v>8</v>
      </c>
    </row>
    <row r="103" spans="2:65" s="1" customFormat="1" ht="11.25" x14ac:dyDescent="0.2">
      <c r="B103" s="33"/>
      <c r="D103" s="142" t="s">
        <v>166</v>
      </c>
      <c r="F103" s="143" t="s">
        <v>1357</v>
      </c>
      <c r="I103" s="144"/>
      <c r="L103" s="33"/>
      <c r="M103" s="145"/>
      <c r="U103" s="330"/>
      <c r="V103" s="1" t="str">
        <f t="shared" si="0"/>
        <v/>
      </c>
      <c r="AT103" s="18" t="s">
        <v>166</v>
      </c>
      <c r="AU103" s="18" t="s">
        <v>82</v>
      </c>
    </row>
    <row r="104" spans="2:65" s="1" customFormat="1" ht="16.5" customHeight="1" x14ac:dyDescent="0.2">
      <c r="B104" s="33"/>
      <c r="C104" s="129" t="s">
        <v>201</v>
      </c>
      <c r="D104" s="129" t="s">
        <v>159</v>
      </c>
      <c r="E104" s="130" t="s">
        <v>1358</v>
      </c>
      <c r="F104" s="131" t="s">
        <v>1359</v>
      </c>
      <c r="G104" s="132" t="s">
        <v>215</v>
      </c>
      <c r="H104" s="133">
        <v>10</v>
      </c>
      <c r="I104" s="134"/>
      <c r="J104" s="135">
        <f>ROUND(I104*H104,2)</f>
        <v>0</v>
      </c>
      <c r="K104" s="131" t="s">
        <v>163</v>
      </c>
      <c r="L104" s="33"/>
      <c r="M104" s="136" t="s">
        <v>19</v>
      </c>
      <c r="N104" s="137" t="s">
        <v>47</v>
      </c>
      <c r="P104" s="138">
        <f>O104*H104</f>
        <v>0</v>
      </c>
      <c r="Q104" s="138">
        <v>5.6999999999999998E-4</v>
      </c>
      <c r="R104" s="138">
        <f>Q104*H104</f>
        <v>5.7000000000000002E-3</v>
      </c>
      <c r="S104" s="138">
        <v>0</v>
      </c>
      <c r="T104" s="138">
        <f>S104*H104</f>
        <v>0</v>
      </c>
      <c r="U104" s="329" t="s">
        <v>706</v>
      </c>
      <c r="V104" s="1">
        <f t="shared" si="0"/>
        <v>0</v>
      </c>
      <c r="AR104" s="140" t="s">
        <v>164</v>
      </c>
      <c r="AT104" s="140" t="s">
        <v>159</v>
      </c>
      <c r="AU104" s="140" t="s">
        <v>82</v>
      </c>
      <c r="AY104" s="18" t="s">
        <v>156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88</v>
      </c>
      <c r="BK104" s="141">
        <f>ROUND(I104*H104,2)</f>
        <v>0</v>
      </c>
      <c r="BL104" s="18" t="s">
        <v>164</v>
      </c>
      <c r="BM104" s="140" t="s">
        <v>244</v>
      </c>
    </row>
    <row r="105" spans="2:65" s="1" customFormat="1" ht="11.25" x14ac:dyDescent="0.2">
      <c r="B105" s="33"/>
      <c r="D105" s="142" t="s">
        <v>166</v>
      </c>
      <c r="F105" s="143" t="s">
        <v>1360</v>
      </c>
      <c r="I105" s="144"/>
      <c r="L105" s="33"/>
      <c r="M105" s="145"/>
      <c r="U105" s="330"/>
      <c r="V105" s="1" t="str">
        <f t="shared" si="0"/>
        <v/>
      </c>
      <c r="AT105" s="18" t="s">
        <v>166</v>
      </c>
      <c r="AU105" s="18" t="s">
        <v>82</v>
      </c>
    </row>
    <row r="106" spans="2:65" s="11" customFormat="1" ht="25.9" customHeight="1" x14ac:dyDescent="0.2">
      <c r="B106" s="117"/>
      <c r="D106" s="118" t="s">
        <v>74</v>
      </c>
      <c r="E106" s="119" t="s">
        <v>1361</v>
      </c>
      <c r="F106" s="119" t="s">
        <v>1362</v>
      </c>
      <c r="I106" s="120"/>
      <c r="J106" s="121">
        <f>BK106</f>
        <v>0</v>
      </c>
      <c r="L106" s="117"/>
      <c r="M106" s="122"/>
      <c r="P106" s="123">
        <f>SUM(P107:P112)</f>
        <v>0</v>
      </c>
      <c r="R106" s="123">
        <f>SUM(R107:R112)</f>
        <v>5.5000000000000005E-3</v>
      </c>
      <c r="T106" s="123">
        <f>SUM(T107:T112)</f>
        <v>0</v>
      </c>
      <c r="U106" s="328"/>
      <c r="V106" s="1" t="str">
        <f t="shared" si="0"/>
        <v/>
      </c>
      <c r="AR106" s="118" t="s">
        <v>82</v>
      </c>
      <c r="AT106" s="125" t="s">
        <v>74</v>
      </c>
      <c r="AU106" s="125" t="s">
        <v>75</v>
      </c>
      <c r="AY106" s="118" t="s">
        <v>156</v>
      </c>
      <c r="BK106" s="126">
        <f>SUM(BK107:BK112)</f>
        <v>0</v>
      </c>
    </row>
    <row r="107" spans="2:65" s="1" customFormat="1" ht="33" customHeight="1" x14ac:dyDescent="0.2">
      <c r="B107" s="33"/>
      <c r="C107" s="129" t="s">
        <v>207</v>
      </c>
      <c r="D107" s="129" t="s">
        <v>159</v>
      </c>
      <c r="E107" s="130" t="s">
        <v>1363</v>
      </c>
      <c r="F107" s="131" t="s">
        <v>1364</v>
      </c>
      <c r="G107" s="132" t="s">
        <v>215</v>
      </c>
      <c r="H107" s="133">
        <v>50</v>
      </c>
      <c r="I107" s="134"/>
      <c r="J107" s="135">
        <f>ROUND(I107*H107,2)</f>
        <v>0</v>
      </c>
      <c r="K107" s="131" t="s">
        <v>163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1.1E-4</v>
      </c>
      <c r="R107" s="138">
        <f>Q107*H107</f>
        <v>5.5000000000000005E-3</v>
      </c>
      <c r="S107" s="138">
        <v>0</v>
      </c>
      <c r="T107" s="138">
        <f>S107*H107</f>
        <v>0</v>
      </c>
      <c r="U107" s="329" t="s">
        <v>706</v>
      </c>
      <c r="V107" s="1">
        <f t="shared" si="0"/>
        <v>0</v>
      </c>
      <c r="AR107" s="140" t="s">
        <v>164</v>
      </c>
      <c r="AT107" s="140" t="s">
        <v>159</v>
      </c>
      <c r="AU107" s="140" t="s">
        <v>82</v>
      </c>
      <c r="AY107" s="18" t="s">
        <v>156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164</v>
      </c>
      <c r="BM107" s="140" t="s">
        <v>262</v>
      </c>
    </row>
    <row r="108" spans="2:65" s="1" customFormat="1" ht="11.25" x14ac:dyDescent="0.2">
      <c r="B108" s="33"/>
      <c r="D108" s="142" t="s">
        <v>166</v>
      </c>
      <c r="F108" s="143" t="s">
        <v>1365</v>
      </c>
      <c r="I108" s="144"/>
      <c r="L108" s="33"/>
      <c r="M108" s="145"/>
      <c r="U108" s="330"/>
      <c r="V108" s="1" t="str">
        <f t="shared" si="0"/>
        <v/>
      </c>
      <c r="AT108" s="18" t="s">
        <v>166</v>
      </c>
      <c r="AU108" s="18" t="s">
        <v>82</v>
      </c>
    </row>
    <row r="109" spans="2:65" s="1" customFormat="1" ht="24.2" customHeight="1" x14ac:dyDescent="0.2">
      <c r="B109" s="33"/>
      <c r="C109" s="129" t="s">
        <v>212</v>
      </c>
      <c r="D109" s="129" t="s">
        <v>159</v>
      </c>
      <c r="E109" s="130" t="s">
        <v>1366</v>
      </c>
      <c r="F109" s="131" t="s">
        <v>1367</v>
      </c>
      <c r="G109" s="132" t="s">
        <v>215</v>
      </c>
      <c r="H109" s="133">
        <v>50</v>
      </c>
      <c r="I109" s="134"/>
      <c r="J109" s="135">
        <f>ROUND(I109*H109,2)</f>
        <v>0</v>
      </c>
      <c r="K109" s="131" t="s">
        <v>163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329" t="s">
        <v>706</v>
      </c>
      <c r="V109" s="1">
        <f t="shared" si="0"/>
        <v>0</v>
      </c>
      <c r="AR109" s="140" t="s">
        <v>164</v>
      </c>
      <c r="AT109" s="140" t="s">
        <v>159</v>
      </c>
      <c r="AU109" s="140" t="s">
        <v>82</v>
      </c>
      <c r="AY109" s="18" t="s">
        <v>156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164</v>
      </c>
      <c r="BM109" s="140" t="s">
        <v>273</v>
      </c>
    </row>
    <row r="110" spans="2:65" s="1" customFormat="1" ht="11.25" x14ac:dyDescent="0.2">
      <c r="B110" s="33"/>
      <c r="D110" s="142" t="s">
        <v>166</v>
      </c>
      <c r="F110" s="143" t="s">
        <v>1368</v>
      </c>
      <c r="I110" s="144"/>
      <c r="L110" s="33"/>
      <c r="M110" s="145"/>
      <c r="U110" s="330"/>
      <c r="V110" s="1" t="str">
        <f t="shared" si="0"/>
        <v/>
      </c>
      <c r="AT110" s="18" t="s">
        <v>166</v>
      </c>
      <c r="AU110" s="18" t="s">
        <v>82</v>
      </c>
    </row>
    <row r="111" spans="2:65" s="1" customFormat="1" ht="24.2" customHeight="1" x14ac:dyDescent="0.2">
      <c r="B111" s="33"/>
      <c r="C111" s="129" t="s">
        <v>219</v>
      </c>
      <c r="D111" s="129" t="s">
        <v>159</v>
      </c>
      <c r="E111" s="130" t="s">
        <v>1369</v>
      </c>
      <c r="F111" s="131" t="s">
        <v>1370</v>
      </c>
      <c r="G111" s="132" t="s">
        <v>162</v>
      </c>
      <c r="H111" s="133">
        <v>20</v>
      </c>
      <c r="I111" s="134"/>
      <c r="J111" s="135">
        <f>ROUND(I111*H111,2)</f>
        <v>0</v>
      </c>
      <c r="K111" s="131" t="s">
        <v>163</v>
      </c>
      <c r="L111" s="33"/>
      <c r="M111" s="136" t="s">
        <v>19</v>
      </c>
      <c r="N111" s="137" t="s">
        <v>47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8">
        <f>S111*H111</f>
        <v>0</v>
      </c>
      <c r="U111" s="329" t="s">
        <v>706</v>
      </c>
      <c r="V111" s="1">
        <f t="shared" si="0"/>
        <v>0</v>
      </c>
      <c r="AR111" s="140" t="s">
        <v>164</v>
      </c>
      <c r="AT111" s="140" t="s">
        <v>159</v>
      </c>
      <c r="AU111" s="140" t="s">
        <v>82</v>
      </c>
      <c r="AY111" s="18" t="s">
        <v>156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88</v>
      </c>
      <c r="BK111" s="141">
        <f>ROUND(I111*H111,2)</f>
        <v>0</v>
      </c>
      <c r="BL111" s="18" t="s">
        <v>164</v>
      </c>
      <c r="BM111" s="140" t="s">
        <v>300</v>
      </c>
    </row>
    <row r="112" spans="2:65" s="1" customFormat="1" ht="11.25" x14ac:dyDescent="0.2">
      <c r="B112" s="33"/>
      <c r="D112" s="142" t="s">
        <v>166</v>
      </c>
      <c r="F112" s="143" t="s">
        <v>1371</v>
      </c>
      <c r="I112" s="144"/>
      <c r="L112" s="33"/>
      <c r="M112" s="145"/>
      <c r="U112" s="330"/>
      <c r="V112" s="1" t="str">
        <f t="shared" si="0"/>
        <v/>
      </c>
      <c r="AT112" s="18" t="s">
        <v>166</v>
      </c>
      <c r="AU112" s="18" t="s">
        <v>82</v>
      </c>
    </row>
    <row r="113" spans="2:65" s="11" customFormat="1" ht="25.9" customHeight="1" x14ac:dyDescent="0.2">
      <c r="B113" s="117"/>
      <c r="D113" s="118" t="s">
        <v>74</v>
      </c>
      <c r="E113" s="119" t="s">
        <v>1372</v>
      </c>
      <c r="F113" s="119" t="s">
        <v>1373</v>
      </c>
      <c r="I113" s="120"/>
      <c r="J113" s="121">
        <f>BK113</f>
        <v>0</v>
      </c>
      <c r="L113" s="117"/>
      <c r="M113" s="122"/>
      <c r="P113" s="123">
        <f>SUM(P114:P148)</f>
        <v>0</v>
      </c>
      <c r="R113" s="123">
        <f>SUM(R114:R148)</f>
        <v>0.12163999999999998</v>
      </c>
      <c r="T113" s="123">
        <f>SUM(T114:T148)</f>
        <v>0</v>
      </c>
      <c r="U113" s="328"/>
      <c r="V113" s="1" t="str">
        <f t="shared" si="0"/>
        <v/>
      </c>
      <c r="AR113" s="118" t="s">
        <v>82</v>
      </c>
      <c r="AT113" s="125" t="s">
        <v>74</v>
      </c>
      <c r="AU113" s="125" t="s">
        <v>75</v>
      </c>
      <c r="AY113" s="118" t="s">
        <v>156</v>
      </c>
      <c r="BK113" s="126">
        <f>SUM(BK114:BK148)</f>
        <v>0</v>
      </c>
    </row>
    <row r="114" spans="2:65" s="1" customFormat="1" ht="24.2" customHeight="1" x14ac:dyDescent="0.2">
      <c r="B114" s="33"/>
      <c r="C114" s="129" t="s">
        <v>226</v>
      </c>
      <c r="D114" s="129" t="s">
        <v>159</v>
      </c>
      <c r="E114" s="130" t="s">
        <v>1374</v>
      </c>
      <c r="F114" s="131" t="s">
        <v>1375</v>
      </c>
      <c r="G114" s="132" t="s">
        <v>162</v>
      </c>
      <c r="H114" s="133">
        <v>1</v>
      </c>
      <c r="I114" s="134"/>
      <c r="J114" s="135">
        <f>ROUND(I114*H114,2)</f>
        <v>0</v>
      </c>
      <c r="K114" s="131" t="s">
        <v>163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7.1999999999999998E-3</v>
      </c>
      <c r="R114" s="138">
        <f>Q114*H114</f>
        <v>7.1999999999999998E-3</v>
      </c>
      <c r="S114" s="138">
        <v>0</v>
      </c>
      <c r="T114" s="138">
        <f>S114*H114</f>
        <v>0</v>
      </c>
      <c r="U114" s="329" t="s">
        <v>706</v>
      </c>
      <c r="V114" s="1">
        <f t="shared" si="0"/>
        <v>0</v>
      </c>
      <c r="AR114" s="140" t="s">
        <v>164</v>
      </c>
      <c r="AT114" s="140" t="s">
        <v>159</v>
      </c>
      <c r="AU114" s="140" t="s">
        <v>82</v>
      </c>
      <c r="AY114" s="18" t="s">
        <v>156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164</v>
      </c>
      <c r="BM114" s="140" t="s">
        <v>312</v>
      </c>
    </row>
    <row r="115" spans="2:65" s="1" customFormat="1" ht="11.25" x14ac:dyDescent="0.2">
      <c r="B115" s="33"/>
      <c r="D115" s="142" t="s">
        <v>166</v>
      </c>
      <c r="F115" s="143" t="s">
        <v>1376</v>
      </c>
      <c r="I115" s="144"/>
      <c r="L115" s="33"/>
      <c r="M115" s="145"/>
      <c r="U115" s="330"/>
      <c r="V115" s="1" t="str">
        <f t="shared" si="0"/>
        <v/>
      </c>
      <c r="AT115" s="18" t="s">
        <v>166</v>
      </c>
      <c r="AU115" s="18" t="s">
        <v>82</v>
      </c>
    </row>
    <row r="116" spans="2:65" s="1" customFormat="1" ht="19.5" x14ac:dyDescent="0.2">
      <c r="B116" s="33"/>
      <c r="D116" s="147" t="s">
        <v>256</v>
      </c>
      <c r="F116" s="164" t="s">
        <v>1377</v>
      </c>
      <c r="I116" s="144"/>
      <c r="L116" s="33"/>
      <c r="M116" s="145"/>
      <c r="U116" s="330"/>
      <c r="V116" s="1" t="str">
        <f t="shared" si="0"/>
        <v/>
      </c>
      <c r="AT116" s="18" t="s">
        <v>256</v>
      </c>
      <c r="AU116" s="18" t="s">
        <v>82</v>
      </c>
    </row>
    <row r="117" spans="2:65" s="1" customFormat="1" ht="24.2" customHeight="1" x14ac:dyDescent="0.2">
      <c r="B117" s="33"/>
      <c r="C117" s="129" t="s">
        <v>8</v>
      </c>
      <c r="D117" s="129" t="s">
        <v>159</v>
      </c>
      <c r="E117" s="130" t="s">
        <v>1378</v>
      </c>
      <c r="F117" s="131" t="s">
        <v>1379</v>
      </c>
      <c r="G117" s="132" t="s">
        <v>162</v>
      </c>
      <c r="H117" s="133">
        <v>1</v>
      </c>
      <c r="I117" s="134"/>
      <c r="J117" s="135">
        <f>ROUND(I117*H117,2)</f>
        <v>0</v>
      </c>
      <c r="K117" s="131" t="s">
        <v>163</v>
      </c>
      <c r="L117" s="33"/>
      <c r="M117" s="136" t="s">
        <v>19</v>
      </c>
      <c r="N117" s="137" t="s">
        <v>47</v>
      </c>
      <c r="P117" s="138">
        <f>O117*H117</f>
        <v>0</v>
      </c>
      <c r="Q117" s="138">
        <v>1.4500000000000001E-2</v>
      </c>
      <c r="R117" s="138">
        <f>Q117*H117</f>
        <v>1.4500000000000001E-2</v>
      </c>
      <c r="S117" s="138">
        <v>0</v>
      </c>
      <c r="T117" s="138">
        <f>S117*H117</f>
        <v>0</v>
      </c>
      <c r="U117" s="329" t="s">
        <v>706</v>
      </c>
      <c r="V117" s="1">
        <f t="shared" si="0"/>
        <v>0</v>
      </c>
      <c r="AR117" s="140" t="s">
        <v>164</v>
      </c>
      <c r="AT117" s="140" t="s">
        <v>159</v>
      </c>
      <c r="AU117" s="140" t="s">
        <v>82</v>
      </c>
      <c r="AY117" s="18" t="s">
        <v>156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88</v>
      </c>
      <c r="BK117" s="141">
        <f>ROUND(I117*H117,2)</f>
        <v>0</v>
      </c>
      <c r="BL117" s="18" t="s">
        <v>164</v>
      </c>
      <c r="BM117" s="140" t="s">
        <v>326</v>
      </c>
    </row>
    <row r="118" spans="2:65" s="1" customFormat="1" ht="11.25" x14ac:dyDescent="0.2">
      <c r="B118" s="33"/>
      <c r="D118" s="142" t="s">
        <v>166</v>
      </c>
      <c r="F118" s="143" t="s">
        <v>1380</v>
      </c>
      <c r="I118" s="144"/>
      <c r="L118" s="33"/>
      <c r="M118" s="145"/>
      <c r="U118" s="330"/>
      <c r="V118" s="1" t="str">
        <f t="shared" si="0"/>
        <v/>
      </c>
      <c r="AT118" s="18" t="s">
        <v>166</v>
      </c>
      <c r="AU118" s="18" t="s">
        <v>82</v>
      </c>
    </row>
    <row r="119" spans="2:65" s="1" customFormat="1" ht="19.5" x14ac:dyDescent="0.2">
      <c r="B119" s="33"/>
      <c r="D119" s="147" t="s">
        <v>256</v>
      </c>
      <c r="F119" s="164" t="s">
        <v>1381</v>
      </c>
      <c r="I119" s="144"/>
      <c r="L119" s="33"/>
      <c r="M119" s="145"/>
      <c r="U119" s="330"/>
      <c r="V119" s="1" t="str">
        <f t="shared" si="0"/>
        <v/>
      </c>
      <c r="AT119" s="18" t="s">
        <v>256</v>
      </c>
      <c r="AU119" s="18" t="s">
        <v>82</v>
      </c>
    </row>
    <row r="120" spans="2:65" s="1" customFormat="1" ht="24.2" customHeight="1" x14ac:dyDescent="0.2">
      <c r="B120" s="33"/>
      <c r="C120" s="129" t="s">
        <v>239</v>
      </c>
      <c r="D120" s="129" t="s">
        <v>159</v>
      </c>
      <c r="E120" s="130" t="s">
        <v>1382</v>
      </c>
      <c r="F120" s="131" t="s">
        <v>1383</v>
      </c>
      <c r="G120" s="132" t="s">
        <v>162</v>
      </c>
      <c r="H120" s="133">
        <v>1</v>
      </c>
      <c r="I120" s="134"/>
      <c r="J120" s="135">
        <f>ROUND(I120*H120,2)</f>
        <v>0</v>
      </c>
      <c r="K120" s="131" t="s">
        <v>163</v>
      </c>
      <c r="L120" s="33"/>
      <c r="M120" s="136" t="s">
        <v>19</v>
      </c>
      <c r="N120" s="137" t="s">
        <v>47</v>
      </c>
      <c r="P120" s="138">
        <f>O120*H120</f>
        <v>0</v>
      </c>
      <c r="Q120" s="138">
        <v>3.4799999999999998E-2</v>
      </c>
      <c r="R120" s="138">
        <f>Q120*H120</f>
        <v>3.4799999999999998E-2</v>
      </c>
      <c r="S120" s="138">
        <v>0</v>
      </c>
      <c r="T120" s="138">
        <f>S120*H120</f>
        <v>0</v>
      </c>
      <c r="U120" s="329" t="s">
        <v>706</v>
      </c>
      <c r="V120" s="1">
        <f t="shared" si="0"/>
        <v>0</v>
      </c>
      <c r="AR120" s="140" t="s">
        <v>164</v>
      </c>
      <c r="AT120" s="140" t="s">
        <v>159</v>
      </c>
      <c r="AU120" s="140" t="s">
        <v>82</v>
      </c>
      <c r="AY120" s="18" t="s">
        <v>156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88</v>
      </c>
      <c r="BK120" s="141">
        <f>ROUND(I120*H120,2)</f>
        <v>0</v>
      </c>
      <c r="BL120" s="18" t="s">
        <v>164</v>
      </c>
      <c r="BM120" s="140" t="s">
        <v>345</v>
      </c>
    </row>
    <row r="121" spans="2:65" s="1" customFormat="1" ht="11.25" x14ac:dyDescent="0.2">
      <c r="B121" s="33"/>
      <c r="D121" s="142" t="s">
        <v>166</v>
      </c>
      <c r="F121" s="143" t="s">
        <v>1384</v>
      </c>
      <c r="I121" s="144"/>
      <c r="L121" s="33"/>
      <c r="M121" s="145"/>
      <c r="U121" s="330"/>
      <c r="V121" s="1" t="str">
        <f t="shared" si="0"/>
        <v/>
      </c>
      <c r="AT121" s="18" t="s">
        <v>166</v>
      </c>
      <c r="AU121" s="18" t="s">
        <v>82</v>
      </c>
    </row>
    <row r="122" spans="2:65" s="1" customFormat="1" ht="19.5" x14ac:dyDescent="0.2">
      <c r="B122" s="33"/>
      <c r="D122" s="147" t="s">
        <v>256</v>
      </c>
      <c r="F122" s="164" t="s">
        <v>1385</v>
      </c>
      <c r="I122" s="144"/>
      <c r="L122" s="33"/>
      <c r="M122" s="145"/>
      <c r="U122" s="330"/>
      <c r="V122" s="1" t="str">
        <f t="shared" si="0"/>
        <v/>
      </c>
      <c r="AT122" s="18" t="s">
        <v>256</v>
      </c>
      <c r="AU122" s="18" t="s">
        <v>82</v>
      </c>
    </row>
    <row r="123" spans="2:65" s="1" customFormat="1" ht="24.2" customHeight="1" x14ac:dyDescent="0.2">
      <c r="B123" s="33"/>
      <c r="C123" s="129" t="s">
        <v>244</v>
      </c>
      <c r="D123" s="129" t="s">
        <v>159</v>
      </c>
      <c r="E123" s="130" t="s">
        <v>1386</v>
      </c>
      <c r="F123" s="131" t="s">
        <v>1387</v>
      </c>
      <c r="G123" s="132" t="s">
        <v>162</v>
      </c>
      <c r="H123" s="133">
        <v>1</v>
      </c>
      <c r="I123" s="134"/>
      <c r="J123" s="135">
        <f>ROUND(I123*H123,2)</f>
        <v>0</v>
      </c>
      <c r="K123" s="131" t="s">
        <v>163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5.2420000000000001E-2</v>
      </c>
      <c r="R123" s="138">
        <f>Q123*H123</f>
        <v>5.2420000000000001E-2</v>
      </c>
      <c r="S123" s="138">
        <v>0</v>
      </c>
      <c r="T123" s="138">
        <f>S123*H123</f>
        <v>0</v>
      </c>
      <c r="U123" s="329" t="s">
        <v>706</v>
      </c>
      <c r="V123" s="1">
        <f t="shared" si="0"/>
        <v>0</v>
      </c>
      <c r="AR123" s="140" t="s">
        <v>164</v>
      </c>
      <c r="AT123" s="140" t="s">
        <v>159</v>
      </c>
      <c r="AU123" s="140" t="s">
        <v>82</v>
      </c>
      <c r="AY123" s="18" t="s">
        <v>156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164</v>
      </c>
      <c r="BM123" s="140" t="s">
        <v>366</v>
      </c>
    </row>
    <row r="124" spans="2:65" s="1" customFormat="1" ht="11.25" x14ac:dyDescent="0.2">
      <c r="B124" s="33"/>
      <c r="D124" s="142" t="s">
        <v>166</v>
      </c>
      <c r="F124" s="143" t="s">
        <v>1388</v>
      </c>
      <c r="I124" s="144"/>
      <c r="L124" s="33"/>
      <c r="M124" s="145"/>
      <c r="U124" s="330"/>
      <c r="V124" s="1" t="str">
        <f t="shared" si="0"/>
        <v/>
      </c>
      <c r="AT124" s="18" t="s">
        <v>166</v>
      </c>
      <c r="AU124" s="18" t="s">
        <v>82</v>
      </c>
    </row>
    <row r="125" spans="2:65" s="1" customFormat="1" ht="19.5" x14ac:dyDescent="0.2">
      <c r="B125" s="33"/>
      <c r="D125" s="147" t="s">
        <v>256</v>
      </c>
      <c r="F125" s="164" t="s">
        <v>1389</v>
      </c>
      <c r="I125" s="144"/>
      <c r="L125" s="33"/>
      <c r="M125" s="145"/>
      <c r="U125" s="330"/>
      <c r="V125" s="1" t="str">
        <f t="shared" si="0"/>
        <v/>
      </c>
      <c r="AT125" s="18" t="s">
        <v>256</v>
      </c>
      <c r="AU125" s="18" t="s">
        <v>82</v>
      </c>
    </row>
    <row r="126" spans="2:65" s="1" customFormat="1" ht="16.5" customHeight="1" x14ac:dyDescent="0.2">
      <c r="B126" s="33"/>
      <c r="C126" s="129" t="s">
        <v>251</v>
      </c>
      <c r="D126" s="129" t="s">
        <v>159</v>
      </c>
      <c r="E126" s="130" t="s">
        <v>1390</v>
      </c>
      <c r="F126" s="131" t="s">
        <v>1391</v>
      </c>
      <c r="G126" s="132" t="s">
        <v>162</v>
      </c>
      <c r="H126" s="133">
        <v>2</v>
      </c>
      <c r="I126" s="134"/>
      <c r="J126" s="135">
        <f>ROUND(I126*H126,2)</f>
        <v>0</v>
      </c>
      <c r="K126" s="131" t="s">
        <v>163</v>
      </c>
      <c r="L126" s="33"/>
      <c r="M126" s="136" t="s">
        <v>19</v>
      </c>
      <c r="N126" s="137" t="s">
        <v>47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8">
        <f>S126*H126</f>
        <v>0</v>
      </c>
      <c r="U126" s="329" t="s">
        <v>706</v>
      </c>
      <c r="V126" s="1">
        <f t="shared" si="0"/>
        <v>0</v>
      </c>
      <c r="AR126" s="140" t="s">
        <v>164</v>
      </c>
      <c r="AT126" s="140" t="s">
        <v>159</v>
      </c>
      <c r="AU126" s="140" t="s">
        <v>82</v>
      </c>
      <c r="AY126" s="18" t="s">
        <v>156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88</v>
      </c>
      <c r="BK126" s="141">
        <f>ROUND(I126*H126,2)</f>
        <v>0</v>
      </c>
      <c r="BL126" s="18" t="s">
        <v>164</v>
      </c>
      <c r="BM126" s="140" t="s">
        <v>377</v>
      </c>
    </row>
    <row r="127" spans="2:65" s="1" customFormat="1" ht="11.25" x14ac:dyDescent="0.2">
      <c r="B127" s="33"/>
      <c r="D127" s="142" t="s">
        <v>166</v>
      </c>
      <c r="F127" s="143" t="s">
        <v>1392</v>
      </c>
      <c r="I127" s="144"/>
      <c r="L127" s="33"/>
      <c r="M127" s="145"/>
      <c r="U127" s="330"/>
      <c r="V127" s="1" t="str">
        <f t="shared" si="0"/>
        <v/>
      </c>
      <c r="AT127" s="18" t="s">
        <v>166</v>
      </c>
      <c r="AU127" s="18" t="s">
        <v>82</v>
      </c>
    </row>
    <row r="128" spans="2:65" s="1" customFormat="1" ht="16.5" customHeight="1" x14ac:dyDescent="0.2">
      <c r="B128" s="33"/>
      <c r="C128" s="129" t="s">
        <v>262</v>
      </c>
      <c r="D128" s="129" t="s">
        <v>159</v>
      </c>
      <c r="E128" s="130" t="s">
        <v>1393</v>
      </c>
      <c r="F128" s="131" t="s">
        <v>1394</v>
      </c>
      <c r="G128" s="132" t="s">
        <v>162</v>
      </c>
      <c r="H128" s="133">
        <v>1</v>
      </c>
      <c r="I128" s="134"/>
      <c r="J128" s="135">
        <f>ROUND(I128*H128,2)</f>
        <v>0</v>
      </c>
      <c r="K128" s="131" t="s">
        <v>163</v>
      </c>
      <c r="L128" s="33"/>
      <c r="M128" s="136" t="s">
        <v>19</v>
      </c>
      <c r="N128" s="137" t="s">
        <v>47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8">
        <f>S128*H128</f>
        <v>0</v>
      </c>
      <c r="U128" s="329" t="s">
        <v>706</v>
      </c>
      <c r="V128" s="1">
        <f t="shared" si="0"/>
        <v>0</v>
      </c>
      <c r="AR128" s="140" t="s">
        <v>164</v>
      </c>
      <c r="AT128" s="140" t="s">
        <v>159</v>
      </c>
      <c r="AU128" s="140" t="s">
        <v>82</v>
      </c>
      <c r="AY128" s="18" t="s">
        <v>156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164</v>
      </c>
      <c r="BM128" s="140" t="s">
        <v>386</v>
      </c>
    </row>
    <row r="129" spans="2:65" s="1" customFormat="1" ht="11.25" x14ac:dyDescent="0.2">
      <c r="B129" s="33"/>
      <c r="D129" s="142" t="s">
        <v>166</v>
      </c>
      <c r="F129" s="143" t="s">
        <v>1395</v>
      </c>
      <c r="I129" s="144"/>
      <c r="L129" s="33"/>
      <c r="M129" s="145"/>
      <c r="U129" s="330"/>
      <c r="V129" s="1" t="str">
        <f t="shared" si="0"/>
        <v/>
      </c>
      <c r="AT129" s="18" t="s">
        <v>166</v>
      </c>
      <c r="AU129" s="18" t="s">
        <v>82</v>
      </c>
    </row>
    <row r="130" spans="2:65" s="1" customFormat="1" ht="16.5" customHeight="1" x14ac:dyDescent="0.2">
      <c r="B130" s="33"/>
      <c r="C130" s="129" t="s">
        <v>267</v>
      </c>
      <c r="D130" s="129" t="s">
        <v>159</v>
      </c>
      <c r="E130" s="130" t="s">
        <v>1396</v>
      </c>
      <c r="F130" s="131" t="s">
        <v>1397</v>
      </c>
      <c r="G130" s="132" t="s">
        <v>162</v>
      </c>
      <c r="H130" s="133">
        <v>1</v>
      </c>
      <c r="I130" s="134"/>
      <c r="J130" s="135">
        <f>ROUND(I130*H130,2)</f>
        <v>0</v>
      </c>
      <c r="K130" s="131" t="s">
        <v>163</v>
      </c>
      <c r="L130" s="33"/>
      <c r="M130" s="136" t="s">
        <v>19</v>
      </c>
      <c r="N130" s="137" t="s">
        <v>47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8">
        <f>S130*H130</f>
        <v>0</v>
      </c>
      <c r="U130" s="329" t="s">
        <v>706</v>
      </c>
      <c r="V130" s="1">
        <f t="shared" si="0"/>
        <v>0</v>
      </c>
      <c r="AR130" s="140" t="s">
        <v>164</v>
      </c>
      <c r="AT130" s="140" t="s">
        <v>159</v>
      </c>
      <c r="AU130" s="140" t="s">
        <v>82</v>
      </c>
      <c r="AY130" s="18" t="s">
        <v>156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88</v>
      </c>
      <c r="BK130" s="141">
        <f>ROUND(I130*H130,2)</f>
        <v>0</v>
      </c>
      <c r="BL130" s="18" t="s">
        <v>164</v>
      </c>
      <c r="BM130" s="140" t="s">
        <v>396</v>
      </c>
    </row>
    <row r="131" spans="2:65" s="1" customFormat="1" ht="11.25" x14ac:dyDescent="0.2">
      <c r="B131" s="33"/>
      <c r="D131" s="142" t="s">
        <v>166</v>
      </c>
      <c r="F131" s="143" t="s">
        <v>1398</v>
      </c>
      <c r="I131" s="144"/>
      <c r="L131" s="33"/>
      <c r="M131" s="145"/>
      <c r="U131" s="330"/>
      <c r="V131" s="1" t="str">
        <f t="shared" si="0"/>
        <v/>
      </c>
      <c r="AT131" s="18" t="s">
        <v>166</v>
      </c>
      <c r="AU131" s="18" t="s">
        <v>82</v>
      </c>
    </row>
    <row r="132" spans="2:65" s="1" customFormat="1" ht="16.5" customHeight="1" x14ac:dyDescent="0.2">
      <c r="B132" s="33"/>
      <c r="C132" s="129" t="s">
        <v>273</v>
      </c>
      <c r="D132" s="129" t="s">
        <v>159</v>
      </c>
      <c r="E132" s="130" t="s">
        <v>1399</v>
      </c>
      <c r="F132" s="131" t="s">
        <v>1400</v>
      </c>
      <c r="G132" s="132" t="s">
        <v>162</v>
      </c>
      <c r="H132" s="133">
        <v>1</v>
      </c>
      <c r="I132" s="134"/>
      <c r="J132" s="135">
        <f>ROUND(I132*H132,2)</f>
        <v>0</v>
      </c>
      <c r="K132" s="131" t="s">
        <v>163</v>
      </c>
      <c r="L132" s="33"/>
      <c r="M132" s="136" t="s">
        <v>19</v>
      </c>
      <c r="N132" s="137" t="s">
        <v>47</v>
      </c>
      <c r="P132" s="138">
        <f>O132*H132</f>
        <v>0</v>
      </c>
      <c r="Q132" s="138">
        <v>0.01</v>
      </c>
      <c r="R132" s="138">
        <f>Q132*H132</f>
        <v>0.01</v>
      </c>
      <c r="S132" s="138">
        <v>0</v>
      </c>
      <c r="T132" s="138">
        <f>S132*H132</f>
        <v>0</v>
      </c>
      <c r="U132" s="329" t="s">
        <v>706</v>
      </c>
      <c r="V132" s="1">
        <f t="shared" si="0"/>
        <v>0</v>
      </c>
      <c r="AR132" s="140" t="s">
        <v>164</v>
      </c>
      <c r="AT132" s="140" t="s">
        <v>159</v>
      </c>
      <c r="AU132" s="140" t="s">
        <v>82</v>
      </c>
      <c r="AY132" s="18" t="s">
        <v>156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88</v>
      </c>
      <c r="BK132" s="141">
        <f>ROUND(I132*H132,2)</f>
        <v>0</v>
      </c>
      <c r="BL132" s="18" t="s">
        <v>164</v>
      </c>
      <c r="BM132" s="140" t="s">
        <v>413</v>
      </c>
    </row>
    <row r="133" spans="2:65" s="1" customFormat="1" ht="11.25" x14ac:dyDescent="0.2">
      <c r="B133" s="33"/>
      <c r="D133" s="142" t="s">
        <v>166</v>
      </c>
      <c r="F133" s="143" t="s">
        <v>1401</v>
      </c>
      <c r="I133" s="144"/>
      <c r="L133" s="33"/>
      <c r="M133" s="145"/>
      <c r="U133" s="330"/>
      <c r="V133" s="1" t="str">
        <f t="shared" si="0"/>
        <v/>
      </c>
      <c r="AT133" s="18" t="s">
        <v>166</v>
      </c>
      <c r="AU133" s="18" t="s">
        <v>82</v>
      </c>
    </row>
    <row r="134" spans="2:65" s="1" customFormat="1" ht="19.5" x14ac:dyDescent="0.2">
      <c r="B134" s="33"/>
      <c r="D134" s="147" t="s">
        <v>256</v>
      </c>
      <c r="F134" s="164" t="s">
        <v>1402</v>
      </c>
      <c r="I134" s="144"/>
      <c r="L134" s="33"/>
      <c r="M134" s="145"/>
      <c r="U134" s="330"/>
      <c r="V134" s="1" t="str">
        <f t="shared" si="0"/>
        <v/>
      </c>
      <c r="AT134" s="18" t="s">
        <v>256</v>
      </c>
      <c r="AU134" s="18" t="s">
        <v>82</v>
      </c>
    </row>
    <row r="135" spans="2:65" s="1" customFormat="1" ht="16.5" customHeight="1" x14ac:dyDescent="0.2">
      <c r="B135" s="33"/>
      <c r="C135" s="129" t="s">
        <v>280</v>
      </c>
      <c r="D135" s="129" t="s">
        <v>159</v>
      </c>
      <c r="E135" s="130" t="s">
        <v>1403</v>
      </c>
      <c r="F135" s="131" t="s">
        <v>1404</v>
      </c>
      <c r="G135" s="132" t="s">
        <v>162</v>
      </c>
      <c r="H135" s="133">
        <v>1</v>
      </c>
      <c r="I135" s="134"/>
      <c r="J135" s="135">
        <f>ROUND(I135*H135,2)</f>
        <v>0</v>
      </c>
      <c r="K135" s="131" t="s">
        <v>163</v>
      </c>
      <c r="L135" s="33"/>
      <c r="M135" s="136" t="s">
        <v>19</v>
      </c>
      <c r="N135" s="137" t="s">
        <v>47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8">
        <f>S135*H135</f>
        <v>0</v>
      </c>
      <c r="U135" s="329" t="s">
        <v>706</v>
      </c>
      <c r="V135" s="1">
        <f t="shared" si="0"/>
        <v>0</v>
      </c>
      <c r="AR135" s="140" t="s">
        <v>164</v>
      </c>
      <c r="AT135" s="140" t="s">
        <v>159</v>
      </c>
      <c r="AU135" s="140" t="s">
        <v>82</v>
      </c>
      <c r="AY135" s="18" t="s">
        <v>156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88</v>
      </c>
      <c r="BK135" s="141">
        <f>ROUND(I135*H135,2)</f>
        <v>0</v>
      </c>
      <c r="BL135" s="18" t="s">
        <v>164</v>
      </c>
      <c r="BM135" s="140" t="s">
        <v>425</v>
      </c>
    </row>
    <row r="136" spans="2:65" s="1" customFormat="1" ht="11.25" x14ac:dyDescent="0.2">
      <c r="B136" s="33"/>
      <c r="D136" s="142" t="s">
        <v>166</v>
      </c>
      <c r="F136" s="143" t="s">
        <v>1405</v>
      </c>
      <c r="I136" s="144"/>
      <c r="L136" s="33"/>
      <c r="M136" s="145"/>
      <c r="U136" s="330"/>
      <c r="V136" s="1" t="str">
        <f t="shared" si="0"/>
        <v/>
      </c>
      <c r="AT136" s="18" t="s">
        <v>166</v>
      </c>
      <c r="AU136" s="18" t="s">
        <v>82</v>
      </c>
    </row>
    <row r="137" spans="2:65" s="1" customFormat="1" ht="24.2" customHeight="1" x14ac:dyDescent="0.2">
      <c r="B137" s="33"/>
      <c r="C137" s="129" t="s">
        <v>300</v>
      </c>
      <c r="D137" s="129" t="s">
        <v>159</v>
      </c>
      <c r="E137" s="130" t="s">
        <v>1406</v>
      </c>
      <c r="F137" s="131" t="s">
        <v>1407</v>
      </c>
      <c r="G137" s="132" t="s">
        <v>162</v>
      </c>
      <c r="H137" s="133">
        <v>4</v>
      </c>
      <c r="I137" s="134"/>
      <c r="J137" s="135">
        <f>ROUND(I137*H137,2)</f>
        <v>0</v>
      </c>
      <c r="K137" s="131" t="s">
        <v>163</v>
      </c>
      <c r="L137" s="33"/>
      <c r="M137" s="136" t="s">
        <v>19</v>
      </c>
      <c r="N137" s="137" t="s">
        <v>47</v>
      </c>
      <c r="P137" s="138">
        <f>O137*H137</f>
        <v>0</v>
      </c>
      <c r="Q137" s="138">
        <v>1.3999999999999999E-4</v>
      </c>
      <c r="R137" s="138">
        <f>Q137*H137</f>
        <v>5.5999999999999995E-4</v>
      </c>
      <c r="S137" s="138">
        <v>0</v>
      </c>
      <c r="T137" s="138">
        <f>S137*H137</f>
        <v>0</v>
      </c>
      <c r="U137" s="329" t="s">
        <v>706</v>
      </c>
      <c r="V137" s="1">
        <f t="shared" si="0"/>
        <v>0</v>
      </c>
      <c r="AR137" s="140" t="s">
        <v>164</v>
      </c>
      <c r="AT137" s="140" t="s">
        <v>159</v>
      </c>
      <c r="AU137" s="140" t="s">
        <v>82</v>
      </c>
      <c r="AY137" s="18" t="s">
        <v>156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88</v>
      </c>
      <c r="BK137" s="141">
        <f>ROUND(I137*H137,2)</f>
        <v>0</v>
      </c>
      <c r="BL137" s="18" t="s">
        <v>164</v>
      </c>
      <c r="BM137" s="140" t="s">
        <v>439</v>
      </c>
    </row>
    <row r="138" spans="2:65" s="1" customFormat="1" ht="11.25" x14ac:dyDescent="0.2">
      <c r="B138" s="33"/>
      <c r="D138" s="142" t="s">
        <v>166</v>
      </c>
      <c r="F138" s="143" t="s">
        <v>1408</v>
      </c>
      <c r="I138" s="144"/>
      <c r="L138" s="33"/>
      <c r="M138" s="145"/>
      <c r="U138" s="330"/>
      <c r="V138" s="1" t="str">
        <f t="shared" si="0"/>
        <v/>
      </c>
      <c r="AT138" s="18" t="s">
        <v>166</v>
      </c>
      <c r="AU138" s="18" t="s">
        <v>82</v>
      </c>
    </row>
    <row r="139" spans="2:65" s="1" customFormat="1" ht="21.75" customHeight="1" x14ac:dyDescent="0.2">
      <c r="B139" s="33"/>
      <c r="C139" s="129" t="s">
        <v>7</v>
      </c>
      <c r="D139" s="129" t="s">
        <v>159</v>
      </c>
      <c r="E139" s="130" t="s">
        <v>1409</v>
      </c>
      <c r="F139" s="131" t="s">
        <v>1410</v>
      </c>
      <c r="G139" s="132" t="s">
        <v>162</v>
      </c>
      <c r="H139" s="133">
        <v>4</v>
      </c>
      <c r="I139" s="134"/>
      <c r="J139" s="135">
        <f>ROUND(I139*H139,2)</f>
        <v>0</v>
      </c>
      <c r="K139" s="131" t="s">
        <v>163</v>
      </c>
      <c r="L139" s="33"/>
      <c r="M139" s="136" t="s">
        <v>19</v>
      </c>
      <c r="N139" s="137" t="s">
        <v>47</v>
      </c>
      <c r="P139" s="138">
        <f>O139*H139</f>
        <v>0</v>
      </c>
      <c r="Q139" s="138">
        <v>2.3000000000000001E-4</v>
      </c>
      <c r="R139" s="138">
        <f>Q139*H139</f>
        <v>9.2000000000000003E-4</v>
      </c>
      <c r="S139" s="138">
        <v>0</v>
      </c>
      <c r="T139" s="138">
        <f>S139*H139</f>
        <v>0</v>
      </c>
      <c r="U139" s="329" t="s">
        <v>706</v>
      </c>
      <c r="V139" s="1">
        <f t="shared" si="0"/>
        <v>0</v>
      </c>
      <c r="AR139" s="140" t="s">
        <v>164</v>
      </c>
      <c r="AT139" s="140" t="s">
        <v>159</v>
      </c>
      <c r="AU139" s="140" t="s">
        <v>82</v>
      </c>
      <c r="AY139" s="18" t="s">
        <v>156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88</v>
      </c>
      <c r="BK139" s="141">
        <f>ROUND(I139*H139,2)</f>
        <v>0</v>
      </c>
      <c r="BL139" s="18" t="s">
        <v>164</v>
      </c>
      <c r="BM139" s="140" t="s">
        <v>456</v>
      </c>
    </row>
    <row r="140" spans="2:65" s="1" customFormat="1" ht="11.25" x14ac:dyDescent="0.2">
      <c r="B140" s="33"/>
      <c r="D140" s="142" t="s">
        <v>166</v>
      </c>
      <c r="F140" s="143" t="s">
        <v>1411</v>
      </c>
      <c r="I140" s="144"/>
      <c r="L140" s="33"/>
      <c r="M140" s="145"/>
      <c r="U140" s="330"/>
      <c r="V140" s="1" t="str">
        <f t="shared" si="0"/>
        <v/>
      </c>
      <c r="AT140" s="18" t="s">
        <v>166</v>
      </c>
      <c r="AU140" s="18" t="s">
        <v>82</v>
      </c>
    </row>
    <row r="141" spans="2:65" s="1" customFormat="1" ht="16.5" customHeight="1" x14ac:dyDescent="0.2">
      <c r="B141" s="33"/>
      <c r="C141" s="129" t="s">
        <v>312</v>
      </c>
      <c r="D141" s="129" t="s">
        <v>159</v>
      </c>
      <c r="E141" s="130" t="s">
        <v>1412</v>
      </c>
      <c r="F141" s="131" t="s">
        <v>1413</v>
      </c>
      <c r="G141" s="132" t="s">
        <v>162</v>
      </c>
      <c r="H141" s="133">
        <v>4</v>
      </c>
      <c r="I141" s="134"/>
      <c r="J141" s="135">
        <f>ROUND(I141*H141,2)</f>
        <v>0</v>
      </c>
      <c r="K141" s="131" t="s">
        <v>19</v>
      </c>
      <c r="L141" s="33"/>
      <c r="M141" s="136" t="s">
        <v>19</v>
      </c>
      <c r="N141" s="137" t="s">
        <v>47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8">
        <f>S141*H141</f>
        <v>0</v>
      </c>
      <c r="U141" s="329" t="s">
        <v>706</v>
      </c>
      <c r="V141" s="1">
        <f t="shared" si="0"/>
        <v>0</v>
      </c>
      <c r="AR141" s="140" t="s">
        <v>164</v>
      </c>
      <c r="AT141" s="140" t="s">
        <v>159</v>
      </c>
      <c r="AU141" s="140" t="s">
        <v>82</v>
      </c>
      <c r="AY141" s="18" t="s">
        <v>156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88</v>
      </c>
      <c r="BK141" s="141">
        <f>ROUND(I141*H141,2)</f>
        <v>0</v>
      </c>
      <c r="BL141" s="18" t="s">
        <v>164</v>
      </c>
      <c r="BM141" s="140" t="s">
        <v>470</v>
      </c>
    </row>
    <row r="142" spans="2:65" s="1" customFormat="1" ht="16.5" customHeight="1" x14ac:dyDescent="0.2">
      <c r="B142" s="33"/>
      <c r="C142" s="129" t="s">
        <v>317</v>
      </c>
      <c r="D142" s="129" t="s">
        <v>159</v>
      </c>
      <c r="E142" s="130" t="s">
        <v>1414</v>
      </c>
      <c r="F142" s="131" t="s">
        <v>1415</v>
      </c>
      <c r="G142" s="132" t="s">
        <v>162</v>
      </c>
      <c r="H142" s="133">
        <v>1</v>
      </c>
      <c r="I142" s="134"/>
      <c r="J142" s="135">
        <f>ROUND(I142*H142,2)</f>
        <v>0</v>
      </c>
      <c r="K142" s="131" t="s">
        <v>19</v>
      </c>
      <c r="L142" s="33"/>
      <c r="M142" s="136" t="s">
        <v>19</v>
      </c>
      <c r="N142" s="137" t="s">
        <v>47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8">
        <f>S142*H142</f>
        <v>0</v>
      </c>
      <c r="U142" s="329" t="s">
        <v>706</v>
      </c>
      <c r="V142" s="1">
        <f t="shared" si="0"/>
        <v>0</v>
      </c>
      <c r="AR142" s="140" t="s">
        <v>164</v>
      </c>
      <c r="AT142" s="140" t="s">
        <v>159</v>
      </c>
      <c r="AU142" s="140" t="s">
        <v>82</v>
      </c>
      <c r="AY142" s="18" t="s">
        <v>156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88</v>
      </c>
      <c r="BK142" s="141">
        <f>ROUND(I142*H142,2)</f>
        <v>0</v>
      </c>
      <c r="BL142" s="18" t="s">
        <v>164</v>
      </c>
      <c r="BM142" s="140" t="s">
        <v>484</v>
      </c>
    </row>
    <row r="143" spans="2:65" s="1" customFormat="1" ht="16.5" customHeight="1" x14ac:dyDescent="0.2">
      <c r="B143" s="33"/>
      <c r="C143" s="129" t="s">
        <v>326</v>
      </c>
      <c r="D143" s="129" t="s">
        <v>159</v>
      </c>
      <c r="E143" s="130" t="s">
        <v>1416</v>
      </c>
      <c r="F143" s="131" t="s">
        <v>1417</v>
      </c>
      <c r="G143" s="132" t="s">
        <v>162</v>
      </c>
      <c r="H143" s="133">
        <v>5</v>
      </c>
      <c r="I143" s="134"/>
      <c r="J143" s="135">
        <f>ROUND(I143*H143,2)</f>
        <v>0</v>
      </c>
      <c r="K143" s="131" t="s">
        <v>163</v>
      </c>
      <c r="L143" s="33"/>
      <c r="M143" s="136" t="s">
        <v>19</v>
      </c>
      <c r="N143" s="137" t="s">
        <v>47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8">
        <f>S143*H143</f>
        <v>0</v>
      </c>
      <c r="U143" s="329" t="s">
        <v>706</v>
      </c>
      <c r="V143" s="1">
        <f t="shared" si="0"/>
        <v>0</v>
      </c>
      <c r="AR143" s="140" t="s">
        <v>164</v>
      </c>
      <c r="AT143" s="140" t="s">
        <v>159</v>
      </c>
      <c r="AU143" s="140" t="s">
        <v>82</v>
      </c>
      <c r="AY143" s="18" t="s">
        <v>156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8" t="s">
        <v>88</v>
      </c>
      <c r="BK143" s="141">
        <f>ROUND(I143*H143,2)</f>
        <v>0</v>
      </c>
      <c r="BL143" s="18" t="s">
        <v>164</v>
      </c>
      <c r="BM143" s="140" t="s">
        <v>496</v>
      </c>
    </row>
    <row r="144" spans="2:65" s="1" customFormat="1" ht="11.25" x14ac:dyDescent="0.2">
      <c r="B144" s="33"/>
      <c r="D144" s="142" t="s">
        <v>166</v>
      </c>
      <c r="F144" s="143" t="s">
        <v>1418</v>
      </c>
      <c r="I144" s="144"/>
      <c r="L144" s="33"/>
      <c r="M144" s="145"/>
      <c r="U144" s="330"/>
      <c r="V144" s="1" t="str">
        <f t="shared" si="0"/>
        <v/>
      </c>
      <c r="AT144" s="18" t="s">
        <v>166</v>
      </c>
      <c r="AU144" s="18" t="s">
        <v>82</v>
      </c>
    </row>
    <row r="145" spans="2:65" s="1" customFormat="1" ht="16.5" customHeight="1" x14ac:dyDescent="0.2">
      <c r="B145" s="33"/>
      <c r="C145" s="129" t="s">
        <v>336</v>
      </c>
      <c r="D145" s="129" t="s">
        <v>159</v>
      </c>
      <c r="E145" s="130" t="s">
        <v>1419</v>
      </c>
      <c r="F145" s="131" t="s">
        <v>1420</v>
      </c>
      <c r="G145" s="132" t="s">
        <v>162</v>
      </c>
      <c r="H145" s="133">
        <v>2</v>
      </c>
      <c r="I145" s="134"/>
      <c r="J145" s="135">
        <f>ROUND(I145*H145,2)</f>
        <v>0</v>
      </c>
      <c r="K145" s="131" t="s">
        <v>163</v>
      </c>
      <c r="L145" s="33"/>
      <c r="M145" s="136" t="s">
        <v>19</v>
      </c>
      <c r="N145" s="137" t="s">
        <v>47</v>
      </c>
      <c r="P145" s="138">
        <f>O145*H145</f>
        <v>0</v>
      </c>
      <c r="Q145" s="138">
        <v>2.2000000000000001E-4</v>
      </c>
      <c r="R145" s="138">
        <f>Q145*H145</f>
        <v>4.4000000000000002E-4</v>
      </c>
      <c r="S145" s="138">
        <v>0</v>
      </c>
      <c r="T145" s="138">
        <f>S145*H145</f>
        <v>0</v>
      </c>
      <c r="U145" s="329" t="s">
        <v>706</v>
      </c>
      <c r="V145" s="1">
        <f t="shared" si="0"/>
        <v>0</v>
      </c>
      <c r="AR145" s="140" t="s">
        <v>164</v>
      </c>
      <c r="AT145" s="140" t="s">
        <v>159</v>
      </c>
      <c r="AU145" s="140" t="s">
        <v>82</v>
      </c>
      <c r="AY145" s="18" t="s">
        <v>156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88</v>
      </c>
      <c r="BK145" s="141">
        <f>ROUND(I145*H145,2)</f>
        <v>0</v>
      </c>
      <c r="BL145" s="18" t="s">
        <v>164</v>
      </c>
      <c r="BM145" s="140" t="s">
        <v>505</v>
      </c>
    </row>
    <row r="146" spans="2:65" s="1" customFormat="1" ht="11.25" x14ac:dyDescent="0.2">
      <c r="B146" s="33"/>
      <c r="D146" s="142" t="s">
        <v>166</v>
      </c>
      <c r="F146" s="143" t="s">
        <v>1421</v>
      </c>
      <c r="I146" s="144"/>
      <c r="L146" s="33"/>
      <c r="M146" s="145"/>
      <c r="U146" s="330"/>
      <c r="V146" s="1" t="str">
        <f t="shared" si="0"/>
        <v/>
      </c>
      <c r="AT146" s="18" t="s">
        <v>166</v>
      </c>
      <c r="AU146" s="18" t="s">
        <v>82</v>
      </c>
    </row>
    <row r="147" spans="2:65" s="1" customFormat="1" ht="16.5" customHeight="1" x14ac:dyDescent="0.2">
      <c r="B147" s="33"/>
      <c r="C147" s="129" t="s">
        <v>345</v>
      </c>
      <c r="D147" s="129" t="s">
        <v>159</v>
      </c>
      <c r="E147" s="130" t="s">
        <v>1422</v>
      </c>
      <c r="F147" s="131" t="s">
        <v>1423</v>
      </c>
      <c r="G147" s="132" t="s">
        <v>162</v>
      </c>
      <c r="H147" s="133">
        <v>10</v>
      </c>
      <c r="I147" s="134"/>
      <c r="J147" s="135">
        <f>ROUND(I147*H147,2)</f>
        <v>0</v>
      </c>
      <c r="K147" s="131" t="s">
        <v>163</v>
      </c>
      <c r="L147" s="33"/>
      <c r="M147" s="136" t="s">
        <v>19</v>
      </c>
      <c r="N147" s="137" t="s">
        <v>47</v>
      </c>
      <c r="P147" s="138">
        <f>O147*H147</f>
        <v>0</v>
      </c>
      <c r="Q147" s="138">
        <v>8.0000000000000007E-5</v>
      </c>
      <c r="R147" s="138">
        <f>Q147*H147</f>
        <v>8.0000000000000004E-4</v>
      </c>
      <c r="S147" s="138">
        <v>0</v>
      </c>
      <c r="T147" s="138">
        <f>S147*H147</f>
        <v>0</v>
      </c>
      <c r="U147" s="329" t="s">
        <v>706</v>
      </c>
      <c r="V147" s="1">
        <f t="shared" si="0"/>
        <v>0</v>
      </c>
      <c r="AR147" s="140" t="s">
        <v>164</v>
      </c>
      <c r="AT147" s="140" t="s">
        <v>159</v>
      </c>
      <c r="AU147" s="140" t="s">
        <v>82</v>
      </c>
      <c r="AY147" s="18" t="s">
        <v>156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88</v>
      </c>
      <c r="BK147" s="141">
        <f>ROUND(I147*H147,2)</f>
        <v>0</v>
      </c>
      <c r="BL147" s="18" t="s">
        <v>164</v>
      </c>
      <c r="BM147" s="140" t="s">
        <v>516</v>
      </c>
    </row>
    <row r="148" spans="2:65" s="1" customFormat="1" ht="11.25" x14ac:dyDescent="0.2">
      <c r="B148" s="33"/>
      <c r="D148" s="142" t="s">
        <v>166</v>
      </c>
      <c r="F148" s="143" t="s">
        <v>1424</v>
      </c>
      <c r="I148" s="144"/>
      <c r="L148" s="33"/>
      <c r="M148" s="145"/>
      <c r="U148" s="330"/>
      <c r="V148" s="1" t="str">
        <f t="shared" si="0"/>
        <v/>
      </c>
      <c r="AT148" s="18" t="s">
        <v>166</v>
      </c>
      <c r="AU148" s="18" t="s">
        <v>82</v>
      </c>
    </row>
    <row r="149" spans="2:65" s="11" customFormat="1" ht="25.9" customHeight="1" x14ac:dyDescent="0.2">
      <c r="B149" s="117"/>
      <c r="D149" s="118" t="s">
        <v>74</v>
      </c>
      <c r="E149" s="119" t="s">
        <v>1425</v>
      </c>
      <c r="F149" s="119" t="s">
        <v>1426</v>
      </c>
      <c r="I149" s="120"/>
      <c r="J149" s="121">
        <f>BK149</f>
        <v>0</v>
      </c>
      <c r="L149" s="117"/>
      <c r="M149" s="122"/>
      <c r="P149" s="123">
        <f>SUM(P150:P154)</f>
        <v>0</v>
      </c>
      <c r="R149" s="123">
        <f>SUM(R150:R154)</f>
        <v>0</v>
      </c>
      <c r="T149" s="123">
        <f>SUM(T150:T154)</f>
        <v>0</v>
      </c>
      <c r="U149" s="328"/>
      <c r="V149" s="1" t="str">
        <f t="shared" si="0"/>
        <v/>
      </c>
      <c r="AR149" s="118" t="s">
        <v>82</v>
      </c>
      <c r="AT149" s="125" t="s">
        <v>74</v>
      </c>
      <c r="AU149" s="125" t="s">
        <v>75</v>
      </c>
      <c r="AY149" s="118" t="s">
        <v>156</v>
      </c>
      <c r="BK149" s="126">
        <f>SUM(BK150:BK154)</f>
        <v>0</v>
      </c>
    </row>
    <row r="150" spans="2:65" s="1" customFormat="1" ht="24.2" customHeight="1" x14ac:dyDescent="0.2">
      <c r="B150" s="33"/>
      <c r="C150" s="129" t="s">
        <v>355</v>
      </c>
      <c r="D150" s="129" t="s">
        <v>159</v>
      </c>
      <c r="E150" s="130" t="s">
        <v>1427</v>
      </c>
      <c r="F150" s="131" t="s">
        <v>1428</v>
      </c>
      <c r="G150" s="132" t="s">
        <v>380</v>
      </c>
      <c r="H150" s="133">
        <v>1</v>
      </c>
      <c r="I150" s="134"/>
      <c r="J150" s="135">
        <f>ROUND(I150*H150,2)</f>
        <v>0</v>
      </c>
      <c r="K150" s="131" t="s">
        <v>19</v>
      </c>
      <c r="L150" s="33"/>
      <c r="M150" s="136" t="s">
        <v>19</v>
      </c>
      <c r="N150" s="137" t="s">
        <v>47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8">
        <f>S150*H150</f>
        <v>0</v>
      </c>
      <c r="U150" s="329" t="s">
        <v>706</v>
      </c>
      <c r="V150" s="1">
        <f t="shared" si="0"/>
        <v>0</v>
      </c>
      <c r="AR150" s="140" t="s">
        <v>164</v>
      </c>
      <c r="AT150" s="140" t="s">
        <v>159</v>
      </c>
      <c r="AU150" s="140" t="s">
        <v>82</v>
      </c>
      <c r="AY150" s="18" t="s">
        <v>156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88</v>
      </c>
      <c r="BK150" s="141">
        <f>ROUND(I150*H150,2)</f>
        <v>0</v>
      </c>
      <c r="BL150" s="18" t="s">
        <v>164</v>
      </c>
      <c r="BM150" s="140" t="s">
        <v>528</v>
      </c>
    </row>
    <row r="151" spans="2:65" s="1" customFormat="1" ht="16.5" customHeight="1" x14ac:dyDescent="0.2">
      <c r="B151" s="33"/>
      <c r="C151" s="129" t="s">
        <v>366</v>
      </c>
      <c r="D151" s="129" t="s">
        <v>159</v>
      </c>
      <c r="E151" s="130" t="s">
        <v>1429</v>
      </c>
      <c r="F151" s="131" t="s">
        <v>1430</v>
      </c>
      <c r="G151" s="132" t="s">
        <v>380</v>
      </c>
      <c r="H151" s="133">
        <v>1</v>
      </c>
      <c r="I151" s="134"/>
      <c r="J151" s="135">
        <f>ROUND(I151*H151,2)</f>
        <v>0</v>
      </c>
      <c r="K151" s="131" t="s">
        <v>19</v>
      </c>
      <c r="L151" s="33"/>
      <c r="M151" s="136" t="s">
        <v>19</v>
      </c>
      <c r="N151" s="137" t="s">
        <v>47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8">
        <f>S151*H151</f>
        <v>0</v>
      </c>
      <c r="U151" s="329" t="s">
        <v>706</v>
      </c>
      <c r="V151" s="1">
        <f t="shared" si="0"/>
        <v>0</v>
      </c>
      <c r="AR151" s="140" t="s">
        <v>164</v>
      </c>
      <c r="AT151" s="140" t="s">
        <v>159</v>
      </c>
      <c r="AU151" s="140" t="s">
        <v>82</v>
      </c>
      <c r="AY151" s="18" t="s">
        <v>156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88</v>
      </c>
      <c r="BK151" s="141">
        <f>ROUND(I151*H151,2)</f>
        <v>0</v>
      </c>
      <c r="BL151" s="18" t="s">
        <v>164</v>
      </c>
      <c r="BM151" s="140" t="s">
        <v>540</v>
      </c>
    </row>
    <row r="152" spans="2:65" s="1" customFormat="1" ht="16.5" customHeight="1" x14ac:dyDescent="0.2">
      <c r="B152" s="33"/>
      <c r="C152" s="129" t="s">
        <v>372</v>
      </c>
      <c r="D152" s="129" t="s">
        <v>159</v>
      </c>
      <c r="E152" s="130" t="s">
        <v>1431</v>
      </c>
      <c r="F152" s="131" t="s">
        <v>1432</v>
      </c>
      <c r="G152" s="132" t="s">
        <v>1433</v>
      </c>
      <c r="H152" s="133">
        <v>2</v>
      </c>
      <c r="I152" s="134"/>
      <c r="J152" s="135">
        <f>ROUND(I152*H152,2)</f>
        <v>0</v>
      </c>
      <c r="K152" s="131" t="s">
        <v>19</v>
      </c>
      <c r="L152" s="33"/>
      <c r="M152" s="136" t="s">
        <v>19</v>
      </c>
      <c r="N152" s="137" t="s">
        <v>47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8">
        <f>S152*H152</f>
        <v>0</v>
      </c>
      <c r="U152" s="329" t="s">
        <v>706</v>
      </c>
      <c r="V152" s="1">
        <f t="shared" si="0"/>
        <v>0</v>
      </c>
      <c r="AR152" s="140" t="s">
        <v>164</v>
      </c>
      <c r="AT152" s="140" t="s">
        <v>159</v>
      </c>
      <c r="AU152" s="140" t="s">
        <v>82</v>
      </c>
      <c r="AY152" s="18" t="s">
        <v>156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88</v>
      </c>
      <c r="BK152" s="141">
        <f>ROUND(I152*H152,2)</f>
        <v>0</v>
      </c>
      <c r="BL152" s="18" t="s">
        <v>164</v>
      </c>
      <c r="BM152" s="140" t="s">
        <v>550</v>
      </c>
    </row>
    <row r="153" spans="2:65" s="1" customFormat="1" ht="16.5" customHeight="1" x14ac:dyDescent="0.2">
      <c r="B153" s="33"/>
      <c r="C153" s="129" t="s">
        <v>377</v>
      </c>
      <c r="D153" s="129" t="s">
        <v>159</v>
      </c>
      <c r="E153" s="130" t="s">
        <v>1434</v>
      </c>
      <c r="F153" s="131" t="s">
        <v>1435</v>
      </c>
      <c r="G153" s="132" t="s">
        <v>1433</v>
      </c>
      <c r="H153" s="133">
        <v>5</v>
      </c>
      <c r="I153" s="134"/>
      <c r="J153" s="135">
        <f>ROUND(I153*H153,2)</f>
        <v>0</v>
      </c>
      <c r="K153" s="131" t="s">
        <v>19</v>
      </c>
      <c r="L153" s="33"/>
      <c r="M153" s="136" t="s">
        <v>19</v>
      </c>
      <c r="N153" s="137" t="s">
        <v>47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8">
        <f>S153*H153</f>
        <v>0</v>
      </c>
      <c r="U153" s="329" t="s">
        <v>706</v>
      </c>
      <c r="V153" s="1">
        <f t="shared" si="0"/>
        <v>0</v>
      </c>
      <c r="AR153" s="140" t="s">
        <v>164</v>
      </c>
      <c r="AT153" s="140" t="s">
        <v>159</v>
      </c>
      <c r="AU153" s="140" t="s">
        <v>82</v>
      </c>
      <c r="AY153" s="18" t="s">
        <v>156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8" t="s">
        <v>88</v>
      </c>
      <c r="BK153" s="141">
        <f>ROUND(I153*H153,2)</f>
        <v>0</v>
      </c>
      <c r="BL153" s="18" t="s">
        <v>164</v>
      </c>
      <c r="BM153" s="140" t="s">
        <v>565</v>
      </c>
    </row>
    <row r="154" spans="2:65" s="1" customFormat="1" ht="16.5" customHeight="1" x14ac:dyDescent="0.2">
      <c r="B154" s="33"/>
      <c r="C154" s="129" t="s">
        <v>382</v>
      </c>
      <c r="D154" s="129" t="s">
        <v>159</v>
      </c>
      <c r="E154" s="130" t="s">
        <v>1436</v>
      </c>
      <c r="F154" s="131" t="s">
        <v>1437</v>
      </c>
      <c r="G154" s="132" t="s">
        <v>1433</v>
      </c>
      <c r="H154" s="133">
        <v>8</v>
      </c>
      <c r="I154" s="134"/>
      <c r="J154" s="135">
        <f>ROUND(I154*H154,2)</f>
        <v>0</v>
      </c>
      <c r="K154" s="131" t="s">
        <v>19</v>
      </c>
      <c r="L154" s="33"/>
      <c r="M154" s="185" t="s">
        <v>19</v>
      </c>
      <c r="N154" s="186" t="s">
        <v>47</v>
      </c>
      <c r="O154" s="183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7">
        <f>S154*H154</f>
        <v>0</v>
      </c>
      <c r="U154" s="336" t="s">
        <v>706</v>
      </c>
      <c r="V154" s="1">
        <f t="shared" si="0"/>
        <v>0</v>
      </c>
      <c r="AR154" s="140" t="s">
        <v>164</v>
      </c>
      <c r="AT154" s="140" t="s">
        <v>159</v>
      </c>
      <c r="AU154" s="140" t="s">
        <v>82</v>
      </c>
      <c r="AY154" s="18" t="s">
        <v>156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88</v>
      </c>
      <c r="BK154" s="141">
        <f>ROUND(I154*H154,2)</f>
        <v>0</v>
      </c>
      <c r="BL154" s="18" t="s">
        <v>164</v>
      </c>
      <c r="BM154" s="140" t="s">
        <v>579</v>
      </c>
    </row>
    <row r="155" spans="2:65" s="1" customFormat="1" ht="6.95" customHeight="1" x14ac:dyDescent="0.2">
      <c r="B155" s="42"/>
      <c r="C155" s="43"/>
      <c r="D155" s="43"/>
      <c r="E155" s="43"/>
      <c r="F155" s="43"/>
      <c r="G155" s="43"/>
      <c r="H155" s="43"/>
      <c r="I155" s="43"/>
      <c r="J155" s="43"/>
      <c r="K155" s="43"/>
      <c r="L155" s="33"/>
    </row>
  </sheetData>
  <sheetProtection algorithmName="SHA-512" hashValue="gI2A0i5z5SAlDqC6FUGkuqLbZZVbYRnsANcj5QMw8752WmP6AMVr+b28ankGHMhIungs2ZjlIAmSPR2ruqEzPQ==" saltValue="6CxlrjJatiRcWEuu+48sVw==" spinCount="100000" sheet="1" objects="1" scenarios="1" formatColumns="0" formatRows="0" autoFilter="0"/>
  <autoFilter ref="C89:K154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3" r:id="rId1" xr:uid="{00000000-0004-0000-0400-000000000000}"/>
    <hyperlink ref="F95" r:id="rId2" xr:uid="{00000000-0004-0000-0400-000001000000}"/>
    <hyperlink ref="F103" r:id="rId3" xr:uid="{00000000-0004-0000-0400-000002000000}"/>
    <hyperlink ref="F105" r:id="rId4" xr:uid="{00000000-0004-0000-0400-000003000000}"/>
    <hyperlink ref="F108" r:id="rId5" xr:uid="{00000000-0004-0000-0400-000004000000}"/>
    <hyperlink ref="F110" r:id="rId6" xr:uid="{00000000-0004-0000-0400-000005000000}"/>
    <hyperlink ref="F112" r:id="rId7" xr:uid="{00000000-0004-0000-0400-000006000000}"/>
    <hyperlink ref="F115" r:id="rId8" xr:uid="{00000000-0004-0000-0400-000007000000}"/>
    <hyperlink ref="F118" r:id="rId9" xr:uid="{00000000-0004-0000-0400-000008000000}"/>
    <hyperlink ref="F121" r:id="rId10" xr:uid="{00000000-0004-0000-0400-000009000000}"/>
    <hyperlink ref="F124" r:id="rId11" xr:uid="{00000000-0004-0000-0400-00000A000000}"/>
    <hyperlink ref="F127" r:id="rId12" xr:uid="{00000000-0004-0000-0400-00000B000000}"/>
    <hyperlink ref="F129" r:id="rId13" xr:uid="{00000000-0004-0000-0400-00000C000000}"/>
    <hyperlink ref="F131" r:id="rId14" xr:uid="{00000000-0004-0000-0400-00000D000000}"/>
    <hyperlink ref="F133" r:id="rId15" xr:uid="{00000000-0004-0000-0400-00000E000000}"/>
    <hyperlink ref="F136" r:id="rId16" xr:uid="{00000000-0004-0000-0400-00000F000000}"/>
    <hyperlink ref="F138" r:id="rId17" xr:uid="{00000000-0004-0000-0400-000010000000}"/>
    <hyperlink ref="F140" r:id="rId18" xr:uid="{00000000-0004-0000-0400-000011000000}"/>
    <hyperlink ref="F144" r:id="rId19" xr:uid="{00000000-0004-0000-0400-000012000000}"/>
    <hyperlink ref="F146" r:id="rId20" xr:uid="{00000000-0004-0000-0400-000013000000}"/>
    <hyperlink ref="F148" r:id="rId21" xr:uid="{00000000-0004-0000-04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06"/>
  <sheetViews>
    <sheetView showGridLines="0" workbookViewId="0">
      <selection activeCell="Y96" sqref="Y9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Radlická 2070/112, 15000 Praha 5, b.j.č. 12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1438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22. 4. 2025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ROUND((SUM(BE89:BE105)),  2)</f>
        <v>0</v>
      </c>
      <c r="I35" s="92">
        <v>0.21</v>
      </c>
      <c r="J35" s="82">
        <f>ROUND(((SUM(BE89:BE105))*I35),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ROUND((SUM(BF89:BF105)),  2)</f>
        <v>0</v>
      </c>
      <c r="I36" s="92">
        <v>0.12</v>
      </c>
      <c r="J36" s="82">
        <f>ROUND(((SUM(BF89:BF105))*I36),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ROUND((SUM(BG89:BG105)),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ROUND((SUM(BH89:BH105)),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ROUND((SUM(BI89:BI105)),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Radlická 2070/112, 15000 Praha 5, b.j.č. 12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ZTP - Plynovod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Radlická 2070/112, 15000 Praha 5</v>
      </c>
      <c r="I56" s="28" t="s">
        <v>23</v>
      </c>
      <c r="J56" s="50" t="str">
        <f>IF(J14="","",J14)</f>
        <v>22. 4. 2025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1439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1440</v>
      </c>
      <c r="E65" s="104"/>
      <c r="F65" s="104"/>
      <c r="G65" s="104"/>
      <c r="H65" s="104"/>
      <c r="I65" s="104"/>
      <c r="J65" s="105">
        <f>J92</f>
        <v>0</v>
      </c>
      <c r="L65" s="102"/>
    </row>
    <row r="66" spans="2:12" s="8" customFormat="1" ht="24.95" customHeight="1" x14ac:dyDescent="0.2">
      <c r="B66" s="102"/>
      <c r="D66" s="103" t="s">
        <v>1441</v>
      </c>
      <c r="E66" s="104"/>
      <c r="F66" s="104"/>
      <c r="G66" s="104"/>
      <c r="H66" s="104"/>
      <c r="I66" s="104"/>
      <c r="J66" s="105">
        <f>J94</f>
        <v>0</v>
      </c>
      <c r="L66" s="102"/>
    </row>
    <row r="67" spans="2:12" s="8" customFormat="1" ht="24.95" customHeight="1" x14ac:dyDescent="0.2">
      <c r="B67" s="102"/>
      <c r="D67" s="103" t="s">
        <v>1442</v>
      </c>
      <c r="E67" s="104"/>
      <c r="F67" s="104"/>
      <c r="G67" s="104"/>
      <c r="H67" s="104"/>
      <c r="I67" s="104"/>
      <c r="J67" s="105">
        <f>J101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140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Radlická 2070/112, 15000 Praha 5, b.j.č. 12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110</v>
      </c>
      <c r="L78" s="21"/>
    </row>
    <row r="79" spans="2:12" s="1" customFormat="1" ht="16.5" customHeight="1" x14ac:dyDescent="0.2">
      <c r="B79" s="33"/>
      <c r="E79" s="314" t="s">
        <v>111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112</v>
      </c>
      <c r="L80" s="33"/>
    </row>
    <row r="81" spans="2:65" s="1" customFormat="1" ht="16.5" customHeight="1" x14ac:dyDescent="0.2">
      <c r="B81" s="33"/>
      <c r="E81" s="273" t="str">
        <f>E11</f>
        <v>ZTP - Plynovod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Radlická 2070/112, 15000 Praha 5</v>
      </c>
      <c r="I83" s="28" t="s">
        <v>23</v>
      </c>
      <c r="J83" s="50" t="str">
        <f>IF(J14="","",J14)</f>
        <v>22. 4. 2025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141</v>
      </c>
      <c r="D88" s="112" t="s">
        <v>60</v>
      </c>
      <c r="E88" s="112" t="s">
        <v>56</v>
      </c>
      <c r="F88" s="112" t="s">
        <v>57</v>
      </c>
      <c r="G88" s="112" t="s">
        <v>142</v>
      </c>
      <c r="H88" s="112" t="s">
        <v>143</v>
      </c>
      <c r="I88" s="112" t="s">
        <v>144</v>
      </c>
      <c r="J88" s="112" t="s">
        <v>116</v>
      </c>
      <c r="K88" s="113" t="s">
        <v>145</v>
      </c>
      <c r="L88" s="110"/>
      <c r="M88" s="56" t="s">
        <v>19</v>
      </c>
      <c r="N88" s="57" t="s">
        <v>45</v>
      </c>
      <c r="O88" s="57" t="s">
        <v>146</v>
      </c>
      <c r="P88" s="57" t="s">
        <v>147</v>
      </c>
      <c r="Q88" s="57" t="s">
        <v>148</v>
      </c>
      <c r="R88" s="57" t="s">
        <v>149</v>
      </c>
      <c r="S88" s="57" t="s">
        <v>150</v>
      </c>
      <c r="T88" s="57" t="s">
        <v>151</v>
      </c>
      <c r="U88" s="326" t="s">
        <v>1793</v>
      </c>
    </row>
    <row r="89" spans="2:65" s="1" customFormat="1" ht="22.9" customHeight="1" x14ac:dyDescent="0.25">
      <c r="B89" s="33"/>
      <c r="C89" s="61" t="s">
        <v>153</v>
      </c>
      <c r="J89" s="114">
        <f>BK89</f>
        <v>0</v>
      </c>
      <c r="L89" s="33"/>
      <c r="M89" s="59"/>
      <c r="N89" s="51"/>
      <c r="O89" s="51"/>
      <c r="P89" s="115">
        <f>P90+P92+P94+P101</f>
        <v>0</v>
      </c>
      <c r="Q89" s="51"/>
      <c r="R89" s="115">
        <f>R90+R92+R94+R101</f>
        <v>0</v>
      </c>
      <c r="S89" s="51"/>
      <c r="T89" s="115">
        <f>T90+T92+T94+T101</f>
        <v>0</v>
      </c>
      <c r="U89" s="327">
        <f>SUM(V89:V666)</f>
        <v>0</v>
      </c>
      <c r="AT89" s="18" t="s">
        <v>74</v>
      </c>
      <c r="AU89" s="18" t="s">
        <v>117</v>
      </c>
      <c r="BK89" s="116">
        <f>BK90+BK92+BK94+BK101</f>
        <v>0</v>
      </c>
    </row>
    <row r="90" spans="2:65" s="11" customFormat="1" ht="25.9" customHeight="1" x14ac:dyDescent="0.2">
      <c r="B90" s="117"/>
      <c r="D90" s="118" t="s">
        <v>74</v>
      </c>
      <c r="E90" s="119" t="s">
        <v>1234</v>
      </c>
      <c r="F90" s="119" t="s">
        <v>1443</v>
      </c>
      <c r="I90" s="120"/>
      <c r="J90" s="121">
        <f>BK90</f>
        <v>0</v>
      </c>
      <c r="L90" s="117"/>
      <c r="M90" s="122"/>
      <c r="P90" s="123">
        <f>P91</f>
        <v>0</v>
      </c>
      <c r="R90" s="123">
        <f>R91</f>
        <v>0</v>
      </c>
      <c r="T90" s="123">
        <f>T91</f>
        <v>0</v>
      </c>
      <c r="U90" s="328"/>
      <c r="V90" s="1" t="str">
        <f t="shared" ref="V90:V105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156</v>
      </c>
      <c r="BK90" s="126">
        <f>BK91</f>
        <v>0</v>
      </c>
    </row>
    <row r="91" spans="2:65" s="1" customFormat="1" ht="16.5" customHeight="1" x14ac:dyDescent="0.2">
      <c r="B91" s="33"/>
      <c r="C91" s="129" t="s">
        <v>82</v>
      </c>
      <c r="D91" s="129" t="s">
        <v>159</v>
      </c>
      <c r="E91" s="130" t="s">
        <v>1444</v>
      </c>
      <c r="F91" s="131" t="s">
        <v>1445</v>
      </c>
      <c r="G91" s="132" t="s">
        <v>1238</v>
      </c>
      <c r="H91" s="133">
        <v>4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29" t="s">
        <v>19</v>
      </c>
      <c r="V91" s="1" t="str">
        <f t="shared" si="0"/>
        <v/>
      </c>
      <c r="AR91" s="140" t="s">
        <v>164</v>
      </c>
      <c r="AT91" s="140" t="s">
        <v>159</v>
      </c>
      <c r="AU91" s="140" t="s">
        <v>82</v>
      </c>
      <c r="AY91" s="18" t="s">
        <v>156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164</v>
      </c>
      <c r="BM91" s="140" t="s">
        <v>88</v>
      </c>
    </row>
    <row r="92" spans="2:65" s="11" customFormat="1" ht="25.9" customHeight="1" x14ac:dyDescent="0.2">
      <c r="B92" s="117"/>
      <c r="D92" s="118" t="s">
        <v>74</v>
      </c>
      <c r="E92" s="119" t="s">
        <v>1260</v>
      </c>
      <c r="F92" s="119" t="s">
        <v>1446</v>
      </c>
      <c r="I92" s="120"/>
      <c r="J92" s="121">
        <f>BK92</f>
        <v>0</v>
      </c>
      <c r="L92" s="117"/>
      <c r="M92" s="122"/>
      <c r="P92" s="123">
        <f>P93</f>
        <v>0</v>
      </c>
      <c r="R92" s="123">
        <f>R93</f>
        <v>0</v>
      </c>
      <c r="T92" s="123">
        <f>T93</f>
        <v>0</v>
      </c>
      <c r="U92" s="328"/>
      <c r="V92" s="1" t="str">
        <f t="shared" si="0"/>
        <v/>
      </c>
      <c r="AR92" s="118" t="s">
        <v>82</v>
      </c>
      <c r="AT92" s="125" t="s">
        <v>74</v>
      </c>
      <c r="AU92" s="125" t="s">
        <v>75</v>
      </c>
      <c r="AY92" s="118" t="s">
        <v>156</v>
      </c>
      <c r="BK92" s="126">
        <f>BK93</f>
        <v>0</v>
      </c>
    </row>
    <row r="93" spans="2:65" s="1" customFormat="1" ht="16.5" customHeight="1" x14ac:dyDescent="0.2">
      <c r="B93" s="33"/>
      <c r="C93" s="129" t="s">
        <v>88</v>
      </c>
      <c r="D93" s="129" t="s">
        <v>159</v>
      </c>
      <c r="E93" s="130" t="s">
        <v>1447</v>
      </c>
      <c r="F93" s="131" t="s">
        <v>1448</v>
      </c>
      <c r="G93" s="132" t="s">
        <v>1241</v>
      </c>
      <c r="H93" s="133">
        <v>8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29" t="s">
        <v>19</v>
      </c>
      <c r="V93" s="1" t="str">
        <f t="shared" si="0"/>
        <v/>
      </c>
      <c r="AR93" s="140" t="s">
        <v>164</v>
      </c>
      <c r="AT93" s="140" t="s">
        <v>159</v>
      </c>
      <c r="AU93" s="140" t="s">
        <v>82</v>
      </c>
      <c r="AY93" s="18" t="s">
        <v>156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164</v>
      </c>
      <c r="BM93" s="140" t="s">
        <v>164</v>
      </c>
    </row>
    <row r="94" spans="2:65" s="11" customFormat="1" ht="25.9" customHeight="1" x14ac:dyDescent="0.2">
      <c r="B94" s="117"/>
      <c r="D94" s="118" t="s">
        <v>74</v>
      </c>
      <c r="E94" s="119" t="s">
        <v>1276</v>
      </c>
      <c r="F94" s="119" t="s">
        <v>1449</v>
      </c>
      <c r="I94" s="120"/>
      <c r="J94" s="121">
        <f>BK94</f>
        <v>0</v>
      </c>
      <c r="L94" s="117"/>
      <c r="M94" s="122"/>
      <c r="P94" s="123">
        <f>SUM(P95:P100)</f>
        <v>0</v>
      </c>
      <c r="R94" s="123">
        <f>SUM(R95:R100)</f>
        <v>0</v>
      </c>
      <c r="T94" s="123">
        <f>SUM(T95:T100)</f>
        <v>0</v>
      </c>
      <c r="U94" s="328"/>
      <c r="V94" s="1" t="str">
        <f t="shared" si="0"/>
        <v/>
      </c>
      <c r="AR94" s="118" t="s">
        <v>82</v>
      </c>
      <c r="AT94" s="125" t="s">
        <v>74</v>
      </c>
      <c r="AU94" s="125" t="s">
        <v>75</v>
      </c>
      <c r="AY94" s="118" t="s">
        <v>156</v>
      </c>
      <c r="BK94" s="126">
        <f>SUM(BK95:BK100)</f>
        <v>0</v>
      </c>
    </row>
    <row r="95" spans="2:65" s="1" customFormat="1" ht="16.5" customHeight="1" x14ac:dyDescent="0.2">
      <c r="B95" s="33"/>
      <c r="C95" s="129" t="s">
        <v>157</v>
      </c>
      <c r="D95" s="129" t="s">
        <v>159</v>
      </c>
      <c r="E95" s="130" t="s">
        <v>1450</v>
      </c>
      <c r="F95" s="131" t="s">
        <v>1451</v>
      </c>
      <c r="G95" s="132" t="s">
        <v>1241</v>
      </c>
      <c r="H95" s="133">
        <v>1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29" t="s">
        <v>19</v>
      </c>
      <c r="V95" s="1" t="str">
        <f t="shared" si="0"/>
        <v/>
      </c>
      <c r="AR95" s="140" t="s">
        <v>164</v>
      </c>
      <c r="AT95" s="140" t="s">
        <v>159</v>
      </c>
      <c r="AU95" s="140" t="s">
        <v>82</v>
      </c>
      <c r="AY95" s="18" t="s">
        <v>156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164</v>
      </c>
      <c r="BM95" s="140" t="s">
        <v>195</v>
      </c>
    </row>
    <row r="96" spans="2:65" s="1" customFormat="1" ht="19.5" x14ac:dyDescent="0.2">
      <c r="B96" s="33"/>
      <c r="D96" s="147" t="s">
        <v>256</v>
      </c>
      <c r="F96" s="164" t="s">
        <v>1452</v>
      </c>
      <c r="I96" s="144"/>
      <c r="L96" s="33"/>
      <c r="M96" s="145"/>
      <c r="U96" s="330"/>
      <c r="V96" s="1" t="str">
        <f t="shared" si="0"/>
        <v/>
      </c>
      <c r="AT96" s="18" t="s">
        <v>256</v>
      </c>
      <c r="AU96" s="18" t="s">
        <v>82</v>
      </c>
    </row>
    <row r="97" spans="2:65" s="1" customFormat="1" ht="16.5" customHeight="1" x14ac:dyDescent="0.2">
      <c r="B97" s="33"/>
      <c r="C97" s="129" t="s">
        <v>164</v>
      </c>
      <c r="D97" s="129" t="s">
        <v>159</v>
      </c>
      <c r="E97" s="130" t="s">
        <v>1453</v>
      </c>
      <c r="F97" s="131" t="s">
        <v>1454</v>
      </c>
      <c r="G97" s="132" t="s">
        <v>1241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29" t="s">
        <v>19</v>
      </c>
      <c r="V97" s="1" t="str">
        <f t="shared" si="0"/>
        <v/>
      </c>
      <c r="AR97" s="140" t="s">
        <v>164</v>
      </c>
      <c r="AT97" s="140" t="s">
        <v>159</v>
      </c>
      <c r="AU97" s="140" t="s">
        <v>82</v>
      </c>
      <c r="AY97" s="18" t="s">
        <v>156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164</v>
      </c>
      <c r="BM97" s="140" t="s">
        <v>207</v>
      </c>
    </row>
    <row r="98" spans="2:65" s="1" customFormat="1" ht="19.5" x14ac:dyDescent="0.2">
      <c r="B98" s="33"/>
      <c r="D98" s="147" t="s">
        <v>256</v>
      </c>
      <c r="F98" s="164" t="s">
        <v>1455</v>
      </c>
      <c r="I98" s="144"/>
      <c r="L98" s="33"/>
      <c r="M98" s="145"/>
      <c r="U98" s="330"/>
      <c r="V98" s="1" t="str">
        <f t="shared" si="0"/>
        <v/>
      </c>
      <c r="AT98" s="18" t="s">
        <v>256</v>
      </c>
      <c r="AU98" s="18" t="s">
        <v>82</v>
      </c>
    </row>
    <row r="99" spans="2:65" s="1" customFormat="1" ht="16.5" customHeight="1" x14ac:dyDescent="0.2">
      <c r="B99" s="33"/>
      <c r="C99" s="129" t="s">
        <v>188</v>
      </c>
      <c r="D99" s="129" t="s">
        <v>159</v>
      </c>
      <c r="E99" s="130" t="s">
        <v>1456</v>
      </c>
      <c r="F99" s="131" t="s">
        <v>1457</v>
      </c>
      <c r="G99" s="132" t="s">
        <v>1241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29" t="s">
        <v>19</v>
      </c>
      <c r="V99" s="1" t="str">
        <f t="shared" si="0"/>
        <v/>
      </c>
      <c r="AR99" s="140" t="s">
        <v>164</v>
      </c>
      <c r="AT99" s="140" t="s">
        <v>159</v>
      </c>
      <c r="AU99" s="140" t="s">
        <v>82</v>
      </c>
      <c r="AY99" s="18" t="s">
        <v>156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164</v>
      </c>
      <c r="BM99" s="140" t="s">
        <v>219</v>
      </c>
    </row>
    <row r="100" spans="2:65" s="1" customFormat="1" ht="19.5" x14ac:dyDescent="0.2">
      <c r="B100" s="33"/>
      <c r="D100" s="147" t="s">
        <v>256</v>
      </c>
      <c r="F100" s="164" t="s">
        <v>1458</v>
      </c>
      <c r="I100" s="144"/>
      <c r="L100" s="33"/>
      <c r="M100" s="145"/>
      <c r="U100" s="330"/>
      <c r="V100" s="1" t="str">
        <f t="shared" si="0"/>
        <v/>
      </c>
      <c r="AT100" s="18" t="s">
        <v>256</v>
      </c>
      <c r="AU100" s="18" t="s">
        <v>82</v>
      </c>
    </row>
    <row r="101" spans="2:65" s="11" customFormat="1" ht="25.9" customHeight="1" x14ac:dyDescent="0.2">
      <c r="B101" s="117"/>
      <c r="D101" s="118" t="s">
        <v>74</v>
      </c>
      <c r="E101" s="119" t="s">
        <v>1300</v>
      </c>
      <c r="F101" s="119" t="s">
        <v>1459</v>
      </c>
      <c r="I101" s="120"/>
      <c r="J101" s="121">
        <f>BK101</f>
        <v>0</v>
      </c>
      <c r="L101" s="117"/>
      <c r="M101" s="122"/>
      <c r="P101" s="123">
        <f>SUM(P102:P105)</f>
        <v>0</v>
      </c>
      <c r="R101" s="123">
        <f>SUM(R102:R105)</f>
        <v>0</v>
      </c>
      <c r="T101" s="123">
        <f>SUM(T102:T105)</f>
        <v>0</v>
      </c>
      <c r="U101" s="328"/>
      <c r="V101" s="1" t="str">
        <f t="shared" si="0"/>
        <v/>
      </c>
      <c r="AR101" s="118" t="s">
        <v>82</v>
      </c>
      <c r="AT101" s="125" t="s">
        <v>74</v>
      </c>
      <c r="AU101" s="125" t="s">
        <v>75</v>
      </c>
      <c r="AY101" s="118" t="s">
        <v>156</v>
      </c>
      <c r="BK101" s="126">
        <f>SUM(BK102:BK105)</f>
        <v>0</v>
      </c>
    </row>
    <row r="102" spans="2:65" s="1" customFormat="1" ht="16.5" customHeight="1" x14ac:dyDescent="0.2">
      <c r="B102" s="33"/>
      <c r="C102" s="129" t="s">
        <v>195</v>
      </c>
      <c r="D102" s="129" t="s">
        <v>159</v>
      </c>
      <c r="E102" s="130" t="s">
        <v>1460</v>
      </c>
      <c r="F102" s="131" t="s">
        <v>1461</v>
      </c>
      <c r="G102" s="132" t="s">
        <v>1238</v>
      </c>
      <c r="H102" s="133">
        <v>4</v>
      </c>
      <c r="I102" s="134"/>
      <c r="J102" s="135">
        <f>ROUND(I102*H102,2)</f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8">
        <f>S102*H102</f>
        <v>0</v>
      </c>
      <c r="U102" s="329" t="s">
        <v>19</v>
      </c>
      <c r="V102" s="1" t="str">
        <f t="shared" si="0"/>
        <v/>
      </c>
      <c r="AR102" s="140" t="s">
        <v>164</v>
      </c>
      <c r="AT102" s="140" t="s">
        <v>159</v>
      </c>
      <c r="AU102" s="140" t="s">
        <v>82</v>
      </c>
      <c r="AY102" s="18" t="s">
        <v>156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88</v>
      </c>
      <c r="BK102" s="141">
        <f>ROUND(I102*H102,2)</f>
        <v>0</v>
      </c>
      <c r="BL102" s="18" t="s">
        <v>164</v>
      </c>
      <c r="BM102" s="140" t="s">
        <v>8</v>
      </c>
    </row>
    <row r="103" spans="2:65" s="1" customFormat="1" ht="16.5" customHeight="1" x14ac:dyDescent="0.2">
      <c r="B103" s="33"/>
      <c r="C103" s="129" t="s">
        <v>201</v>
      </c>
      <c r="D103" s="129" t="s">
        <v>159</v>
      </c>
      <c r="E103" s="130" t="s">
        <v>1462</v>
      </c>
      <c r="F103" s="131" t="s">
        <v>1463</v>
      </c>
      <c r="G103" s="132" t="s">
        <v>1464</v>
      </c>
      <c r="H103" s="133">
        <v>1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329" t="s">
        <v>19</v>
      </c>
      <c r="V103" s="1" t="str">
        <f t="shared" si="0"/>
        <v/>
      </c>
      <c r="AR103" s="140" t="s">
        <v>164</v>
      </c>
      <c r="AT103" s="140" t="s">
        <v>159</v>
      </c>
      <c r="AU103" s="140" t="s">
        <v>82</v>
      </c>
      <c r="AY103" s="18" t="s">
        <v>156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164</v>
      </c>
      <c r="BM103" s="140" t="s">
        <v>244</v>
      </c>
    </row>
    <row r="104" spans="2:65" s="1" customFormat="1" ht="16.5" customHeight="1" x14ac:dyDescent="0.2">
      <c r="B104" s="33"/>
      <c r="C104" s="129" t="s">
        <v>207</v>
      </c>
      <c r="D104" s="129" t="s">
        <v>159</v>
      </c>
      <c r="E104" s="130" t="s">
        <v>1465</v>
      </c>
      <c r="F104" s="131" t="s">
        <v>1466</v>
      </c>
      <c r="G104" s="132" t="s">
        <v>1464</v>
      </c>
      <c r="H104" s="133">
        <v>1</v>
      </c>
      <c r="I104" s="134"/>
      <c r="J104" s="135">
        <f>ROUND(I104*H104,2)</f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8">
        <f>S104*H104</f>
        <v>0</v>
      </c>
      <c r="U104" s="329" t="s">
        <v>19</v>
      </c>
      <c r="V104" s="1" t="str">
        <f t="shared" si="0"/>
        <v/>
      </c>
      <c r="AR104" s="140" t="s">
        <v>164</v>
      </c>
      <c r="AT104" s="140" t="s">
        <v>159</v>
      </c>
      <c r="AU104" s="140" t="s">
        <v>82</v>
      </c>
      <c r="AY104" s="18" t="s">
        <v>156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88</v>
      </c>
      <c r="BK104" s="141">
        <f>ROUND(I104*H104,2)</f>
        <v>0</v>
      </c>
      <c r="BL104" s="18" t="s">
        <v>164</v>
      </c>
      <c r="BM104" s="140" t="s">
        <v>262</v>
      </c>
    </row>
    <row r="105" spans="2:65" s="1" customFormat="1" ht="16.5" customHeight="1" x14ac:dyDescent="0.2">
      <c r="B105" s="33"/>
      <c r="C105" s="129" t="s">
        <v>212</v>
      </c>
      <c r="D105" s="129" t="s">
        <v>159</v>
      </c>
      <c r="E105" s="130" t="s">
        <v>1467</v>
      </c>
      <c r="F105" s="131" t="s">
        <v>1468</v>
      </c>
      <c r="G105" s="132" t="s">
        <v>1464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85" t="s">
        <v>19</v>
      </c>
      <c r="N105" s="186" t="s">
        <v>47</v>
      </c>
      <c r="O105" s="183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7">
        <f>S105*H105</f>
        <v>0</v>
      </c>
      <c r="U105" s="336" t="s">
        <v>19</v>
      </c>
      <c r="V105" s="1" t="str">
        <f t="shared" si="0"/>
        <v/>
      </c>
      <c r="AR105" s="140" t="s">
        <v>164</v>
      </c>
      <c r="AT105" s="140" t="s">
        <v>159</v>
      </c>
      <c r="AU105" s="140" t="s">
        <v>82</v>
      </c>
      <c r="AY105" s="18" t="s">
        <v>156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164</v>
      </c>
      <c r="BM105" s="140" t="s">
        <v>273</v>
      </c>
    </row>
    <row r="106" spans="2:65" s="1" customFormat="1" ht="6.9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Ih11QP9GNd1ekBE4DqbulO+a9gTf71nkJrhiOwvStRK5vr9j5LZjn6xeOv3FGDRv4O6dCDfvOdZqAEY8FynJ3A==" saltValue="kou9BoeFgXmGeRgZs9xtag==" spinCount="100000" sheet="1" objects="1" scenarios="1" formatColumns="0" formatRows="0" autoFilter="0"/>
  <autoFilter ref="C88:K105" xr:uid="{00000000-0009-0000-0000-000005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9"/>
  <sheetViews>
    <sheetView showGridLines="0" workbookViewId="0">
      <selection activeCell="X86" sqref="X8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Radlická 2070/112, 15000 Praha 5, b.j.č. 12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1469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22. 4. 2025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ROUND((SUM(BE86:BE128)),  2)</f>
        <v>0</v>
      </c>
      <c r="I35" s="92">
        <v>0.21</v>
      </c>
      <c r="J35" s="82">
        <f>ROUND(((SUM(BE86:BE128))*I35),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ROUND((SUM(BF86:BF128)),  2)</f>
        <v>0</v>
      </c>
      <c r="I36" s="92">
        <v>0.12</v>
      </c>
      <c r="J36" s="82">
        <f>ROUND(((SUM(BF86:BF128))*I36),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ROUND((SUM(BG86:BG128)),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ROUND((SUM(BH86:BH128)),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ROUND((SUM(BI86:BI128)),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Radlická 2070/112, 15000 Praha 5, b.j.č. 12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EL - Elektroinstalace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Radlická 2070/112, 15000 Praha 5</v>
      </c>
      <c r="I56" s="28" t="s">
        <v>23</v>
      </c>
      <c r="J56" s="50" t="str">
        <f>IF(J14="","",J14)</f>
        <v>22. 4. 2025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1470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140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Radlická 2070/112, 15000 Praha 5, b.j.č. 12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110</v>
      </c>
      <c r="L75" s="21"/>
    </row>
    <row r="76" spans="2:12" s="1" customFormat="1" ht="16.5" customHeight="1" x14ac:dyDescent="0.2">
      <c r="B76" s="33"/>
      <c r="E76" s="314" t="s">
        <v>111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112</v>
      </c>
      <c r="L77" s="33"/>
    </row>
    <row r="78" spans="2:12" s="1" customFormat="1" ht="16.5" customHeight="1" x14ac:dyDescent="0.2">
      <c r="B78" s="33"/>
      <c r="E78" s="273" t="str">
        <f>E11</f>
        <v>EL - Elektroinstalace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Radlická 2070/112, 15000 Praha 5</v>
      </c>
      <c r="I80" s="28" t="s">
        <v>23</v>
      </c>
      <c r="J80" s="50" t="str">
        <f>IF(J14="","",J14)</f>
        <v>22. 4. 2025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141</v>
      </c>
      <c r="D85" s="112" t="s">
        <v>60</v>
      </c>
      <c r="E85" s="112" t="s">
        <v>56</v>
      </c>
      <c r="F85" s="112" t="s">
        <v>57</v>
      </c>
      <c r="G85" s="112" t="s">
        <v>142</v>
      </c>
      <c r="H85" s="112" t="s">
        <v>143</v>
      </c>
      <c r="I85" s="112" t="s">
        <v>144</v>
      </c>
      <c r="J85" s="112" t="s">
        <v>116</v>
      </c>
      <c r="K85" s="113" t="s">
        <v>145</v>
      </c>
      <c r="L85" s="110"/>
      <c r="M85" s="56" t="s">
        <v>19</v>
      </c>
      <c r="N85" s="57" t="s">
        <v>45</v>
      </c>
      <c r="O85" s="57" t="s">
        <v>146</v>
      </c>
      <c r="P85" s="57" t="s">
        <v>147</v>
      </c>
      <c r="Q85" s="57" t="s">
        <v>148</v>
      </c>
      <c r="R85" s="57" t="s">
        <v>149</v>
      </c>
      <c r="S85" s="57" t="s">
        <v>150</v>
      </c>
      <c r="T85" s="57" t="s">
        <v>151</v>
      </c>
      <c r="U85" s="326" t="s">
        <v>1793</v>
      </c>
    </row>
    <row r="86" spans="2:65" s="1" customFormat="1" ht="22.9" customHeight="1" x14ac:dyDescent="0.25">
      <c r="B86" s="33"/>
      <c r="C86" s="61" t="s">
        <v>153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117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1471</v>
      </c>
      <c r="F87" s="119" t="s">
        <v>103</v>
      </c>
      <c r="I87" s="120"/>
      <c r="J87" s="121">
        <f>BK87</f>
        <v>0</v>
      </c>
      <c r="L87" s="117"/>
      <c r="M87" s="122"/>
      <c r="P87" s="123">
        <f>SUM(P88:P128)</f>
        <v>0</v>
      </c>
      <c r="R87" s="123">
        <f>SUM(R88:R128)</f>
        <v>0</v>
      </c>
      <c r="T87" s="123">
        <f>SUM(T88:T128)</f>
        <v>0</v>
      </c>
      <c r="U87" s="328"/>
      <c r="V87" s="1" t="str">
        <f t="shared" ref="V87:V128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156</v>
      </c>
      <c r="BK87" s="126">
        <f>SUM(BK88:BK128)</f>
        <v>0</v>
      </c>
    </row>
    <row r="88" spans="2:65" s="1" customFormat="1" ht="16.5" customHeight="1" x14ac:dyDescent="0.2">
      <c r="B88" s="33"/>
      <c r="C88" s="129" t="s">
        <v>82</v>
      </c>
      <c r="D88" s="129" t="s">
        <v>159</v>
      </c>
      <c r="E88" s="130" t="s">
        <v>1472</v>
      </c>
      <c r="F88" s="131" t="s">
        <v>1473</v>
      </c>
      <c r="G88" s="132" t="s">
        <v>162</v>
      </c>
      <c r="H88" s="133">
        <v>4</v>
      </c>
      <c r="I88" s="134"/>
      <c r="J88" s="135">
        <f t="shared" ref="J88:J128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8" si="2">O88*H88</f>
        <v>0</v>
      </c>
      <c r="Q88" s="138">
        <v>0</v>
      </c>
      <c r="R88" s="138">
        <f t="shared" ref="R88:R128" si="3">Q88*H88</f>
        <v>0</v>
      </c>
      <c r="S88" s="138">
        <v>0</v>
      </c>
      <c r="T88" s="138">
        <f t="shared" ref="T88:T128" si="4">S88*H88</f>
        <v>0</v>
      </c>
      <c r="U88" s="329" t="s">
        <v>19</v>
      </c>
      <c r="V88" s="1" t="str">
        <f t="shared" si="0"/>
        <v/>
      </c>
      <c r="AR88" s="140" t="s">
        <v>164</v>
      </c>
      <c r="AT88" s="140" t="s">
        <v>159</v>
      </c>
      <c r="AU88" s="140" t="s">
        <v>82</v>
      </c>
      <c r="AY88" s="18" t="s">
        <v>156</v>
      </c>
      <c r="BE88" s="141">
        <f t="shared" ref="BE88:BE128" si="5">IF(N88="základní",J88,0)</f>
        <v>0</v>
      </c>
      <c r="BF88" s="141">
        <f t="shared" ref="BF88:BF128" si="6">IF(N88="snížená",J88,0)</f>
        <v>0</v>
      </c>
      <c r="BG88" s="141">
        <f t="shared" ref="BG88:BG128" si="7">IF(N88="zákl. přenesená",J88,0)</f>
        <v>0</v>
      </c>
      <c r="BH88" s="141">
        <f t="shared" ref="BH88:BH128" si="8">IF(N88="sníž. přenesená",J88,0)</f>
        <v>0</v>
      </c>
      <c r="BI88" s="141">
        <f t="shared" ref="BI88:BI128" si="9">IF(N88="nulová",J88,0)</f>
        <v>0</v>
      </c>
      <c r="BJ88" s="18" t="s">
        <v>88</v>
      </c>
      <c r="BK88" s="141">
        <f t="shared" ref="BK88:BK128" si="10">ROUND(I88*H88,2)</f>
        <v>0</v>
      </c>
      <c r="BL88" s="18" t="s">
        <v>164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159</v>
      </c>
      <c r="E89" s="130" t="s">
        <v>1474</v>
      </c>
      <c r="F89" s="131" t="s">
        <v>1475</v>
      </c>
      <c r="G89" s="132" t="s">
        <v>162</v>
      </c>
      <c r="H89" s="133">
        <v>0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19</v>
      </c>
      <c r="V89" s="1" t="str">
        <f t="shared" si="0"/>
        <v/>
      </c>
      <c r="AR89" s="140" t="s">
        <v>164</v>
      </c>
      <c r="AT89" s="140" t="s">
        <v>159</v>
      </c>
      <c r="AU89" s="140" t="s">
        <v>82</v>
      </c>
      <c r="AY89" s="18" t="s">
        <v>156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164</v>
      </c>
      <c r="BM89" s="140" t="s">
        <v>164</v>
      </c>
    </row>
    <row r="90" spans="2:65" s="1" customFormat="1" ht="16.5" customHeight="1" x14ac:dyDescent="0.2">
      <c r="B90" s="33"/>
      <c r="C90" s="129" t="s">
        <v>157</v>
      </c>
      <c r="D90" s="129" t="s">
        <v>159</v>
      </c>
      <c r="E90" s="130" t="s">
        <v>1476</v>
      </c>
      <c r="F90" s="131" t="s">
        <v>1477</v>
      </c>
      <c r="G90" s="132" t="s">
        <v>162</v>
      </c>
      <c r="H90" s="133">
        <v>1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19</v>
      </c>
      <c r="V90" s="1" t="str">
        <f t="shared" si="0"/>
        <v/>
      </c>
      <c r="AR90" s="140" t="s">
        <v>164</v>
      </c>
      <c r="AT90" s="140" t="s">
        <v>159</v>
      </c>
      <c r="AU90" s="140" t="s">
        <v>82</v>
      </c>
      <c r="AY90" s="18" t="s">
        <v>156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164</v>
      </c>
      <c r="BM90" s="140" t="s">
        <v>195</v>
      </c>
    </row>
    <row r="91" spans="2:65" s="1" customFormat="1" ht="16.5" customHeight="1" x14ac:dyDescent="0.2">
      <c r="B91" s="33"/>
      <c r="C91" s="129" t="s">
        <v>164</v>
      </c>
      <c r="D91" s="129" t="s">
        <v>159</v>
      </c>
      <c r="E91" s="130" t="s">
        <v>1478</v>
      </c>
      <c r="F91" s="131" t="s">
        <v>1479</v>
      </c>
      <c r="G91" s="132" t="s">
        <v>162</v>
      </c>
      <c r="H91" s="133">
        <v>0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19</v>
      </c>
      <c r="V91" s="1" t="str">
        <f t="shared" si="0"/>
        <v/>
      </c>
      <c r="AR91" s="140" t="s">
        <v>164</v>
      </c>
      <c r="AT91" s="140" t="s">
        <v>159</v>
      </c>
      <c r="AU91" s="140" t="s">
        <v>82</v>
      </c>
      <c r="AY91" s="18" t="s">
        <v>156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164</v>
      </c>
      <c r="BM91" s="140" t="s">
        <v>207</v>
      </c>
    </row>
    <row r="92" spans="2:65" s="1" customFormat="1" ht="16.5" customHeight="1" x14ac:dyDescent="0.2">
      <c r="B92" s="33"/>
      <c r="C92" s="129" t="s">
        <v>188</v>
      </c>
      <c r="D92" s="129" t="s">
        <v>159</v>
      </c>
      <c r="E92" s="130" t="s">
        <v>1480</v>
      </c>
      <c r="F92" s="131" t="s">
        <v>1481</v>
      </c>
      <c r="G92" s="132" t="s">
        <v>162</v>
      </c>
      <c r="H92" s="133">
        <v>4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164</v>
      </c>
      <c r="AT92" s="140" t="s">
        <v>159</v>
      </c>
      <c r="AU92" s="140" t="s">
        <v>82</v>
      </c>
      <c r="AY92" s="18" t="s">
        <v>156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164</v>
      </c>
      <c r="BM92" s="140" t="s">
        <v>219</v>
      </c>
    </row>
    <row r="93" spans="2:65" s="1" customFormat="1" ht="16.5" customHeight="1" x14ac:dyDescent="0.2">
      <c r="B93" s="33"/>
      <c r="C93" s="129" t="s">
        <v>195</v>
      </c>
      <c r="D93" s="129" t="s">
        <v>159</v>
      </c>
      <c r="E93" s="130" t="s">
        <v>1482</v>
      </c>
      <c r="F93" s="131" t="s">
        <v>1483</v>
      </c>
      <c r="G93" s="132" t="s">
        <v>162</v>
      </c>
      <c r="H93" s="133">
        <v>0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164</v>
      </c>
      <c r="AT93" s="140" t="s">
        <v>159</v>
      </c>
      <c r="AU93" s="140" t="s">
        <v>82</v>
      </c>
      <c r="AY93" s="18" t="s">
        <v>156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164</v>
      </c>
      <c r="BM93" s="140" t="s">
        <v>8</v>
      </c>
    </row>
    <row r="94" spans="2:65" s="1" customFormat="1" ht="16.5" customHeight="1" x14ac:dyDescent="0.2">
      <c r="B94" s="33"/>
      <c r="C94" s="129" t="s">
        <v>201</v>
      </c>
      <c r="D94" s="129" t="s">
        <v>159</v>
      </c>
      <c r="E94" s="130" t="s">
        <v>1484</v>
      </c>
      <c r="F94" s="131" t="s">
        <v>1485</v>
      </c>
      <c r="G94" s="132" t="s">
        <v>162</v>
      </c>
      <c r="H94" s="133">
        <v>2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164</v>
      </c>
      <c r="AT94" s="140" t="s">
        <v>159</v>
      </c>
      <c r="AU94" s="140" t="s">
        <v>82</v>
      </c>
      <c r="AY94" s="18" t="s">
        <v>156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164</v>
      </c>
      <c r="BM94" s="140" t="s">
        <v>244</v>
      </c>
    </row>
    <row r="95" spans="2:65" s="1" customFormat="1" ht="16.5" customHeight="1" x14ac:dyDescent="0.2">
      <c r="B95" s="33"/>
      <c r="C95" s="129" t="s">
        <v>207</v>
      </c>
      <c r="D95" s="129" t="s">
        <v>159</v>
      </c>
      <c r="E95" s="130" t="s">
        <v>1486</v>
      </c>
      <c r="F95" s="131" t="s">
        <v>1487</v>
      </c>
      <c r="G95" s="132" t="s">
        <v>162</v>
      </c>
      <c r="H95" s="133">
        <v>2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164</v>
      </c>
      <c r="AT95" s="140" t="s">
        <v>159</v>
      </c>
      <c r="AU95" s="140" t="s">
        <v>82</v>
      </c>
      <c r="AY95" s="18" t="s">
        <v>156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164</v>
      </c>
      <c r="BM95" s="140" t="s">
        <v>262</v>
      </c>
    </row>
    <row r="96" spans="2:65" s="1" customFormat="1" ht="16.5" customHeight="1" x14ac:dyDescent="0.2">
      <c r="B96" s="33"/>
      <c r="C96" s="129" t="s">
        <v>212</v>
      </c>
      <c r="D96" s="129" t="s">
        <v>159</v>
      </c>
      <c r="E96" s="130" t="s">
        <v>1488</v>
      </c>
      <c r="F96" s="131" t="s">
        <v>1489</v>
      </c>
      <c r="G96" s="132" t="s">
        <v>162</v>
      </c>
      <c r="H96" s="133">
        <v>3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164</v>
      </c>
      <c r="AT96" s="140" t="s">
        <v>159</v>
      </c>
      <c r="AU96" s="140" t="s">
        <v>82</v>
      </c>
      <c r="AY96" s="18" t="s">
        <v>156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164</v>
      </c>
      <c r="BM96" s="140" t="s">
        <v>273</v>
      </c>
    </row>
    <row r="97" spans="2:65" s="1" customFormat="1" ht="16.5" customHeight="1" x14ac:dyDescent="0.2">
      <c r="B97" s="33"/>
      <c r="C97" s="129" t="s">
        <v>219</v>
      </c>
      <c r="D97" s="129" t="s">
        <v>159</v>
      </c>
      <c r="E97" s="130" t="s">
        <v>1490</v>
      </c>
      <c r="F97" s="131" t="s">
        <v>1491</v>
      </c>
      <c r="G97" s="132" t="s">
        <v>162</v>
      </c>
      <c r="H97" s="133">
        <v>4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164</v>
      </c>
      <c r="AT97" s="140" t="s">
        <v>159</v>
      </c>
      <c r="AU97" s="140" t="s">
        <v>82</v>
      </c>
      <c r="AY97" s="18" t="s">
        <v>156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164</v>
      </c>
      <c r="BM97" s="140" t="s">
        <v>300</v>
      </c>
    </row>
    <row r="98" spans="2:65" s="1" customFormat="1" ht="16.5" customHeight="1" x14ac:dyDescent="0.2">
      <c r="B98" s="33"/>
      <c r="C98" s="129" t="s">
        <v>226</v>
      </c>
      <c r="D98" s="129" t="s">
        <v>159</v>
      </c>
      <c r="E98" s="130" t="s">
        <v>1492</v>
      </c>
      <c r="F98" s="131" t="s">
        <v>1493</v>
      </c>
      <c r="G98" s="132" t="s">
        <v>162</v>
      </c>
      <c r="H98" s="133">
        <v>11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164</v>
      </c>
      <c r="AT98" s="140" t="s">
        <v>159</v>
      </c>
      <c r="AU98" s="140" t="s">
        <v>82</v>
      </c>
      <c r="AY98" s="18" t="s">
        <v>156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164</v>
      </c>
      <c r="BM98" s="140" t="s">
        <v>312</v>
      </c>
    </row>
    <row r="99" spans="2:65" s="1" customFormat="1" ht="16.5" customHeight="1" x14ac:dyDescent="0.2">
      <c r="B99" s="33"/>
      <c r="C99" s="129" t="s">
        <v>8</v>
      </c>
      <c r="D99" s="129" t="s">
        <v>159</v>
      </c>
      <c r="E99" s="130" t="s">
        <v>1494</v>
      </c>
      <c r="F99" s="131" t="s">
        <v>1495</v>
      </c>
      <c r="G99" s="132" t="s">
        <v>162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164</v>
      </c>
      <c r="AT99" s="140" t="s">
        <v>159</v>
      </c>
      <c r="AU99" s="140" t="s">
        <v>82</v>
      </c>
      <c r="AY99" s="18" t="s">
        <v>156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164</v>
      </c>
      <c r="BM99" s="140" t="s">
        <v>326</v>
      </c>
    </row>
    <row r="100" spans="2:65" s="1" customFormat="1" ht="16.5" customHeight="1" x14ac:dyDescent="0.2">
      <c r="B100" s="33"/>
      <c r="C100" s="129" t="s">
        <v>239</v>
      </c>
      <c r="D100" s="129" t="s">
        <v>159</v>
      </c>
      <c r="E100" s="130" t="s">
        <v>1496</v>
      </c>
      <c r="F100" s="131" t="s">
        <v>1497</v>
      </c>
      <c r="G100" s="132" t="s">
        <v>162</v>
      </c>
      <c r="H100" s="133">
        <v>2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19</v>
      </c>
      <c r="V100" s="1" t="str">
        <f t="shared" si="0"/>
        <v/>
      </c>
      <c r="AR100" s="140" t="s">
        <v>164</v>
      </c>
      <c r="AT100" s="140" t="s">
        <v>159</v>
      </c>
      <c r="AU100" s="140" t="s">
        <v>82</v>
      </c>
      <c r="AY100" s="18" t="s">
        <v>156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164</v>
      </c>
      <c r="BM100" s="140" t="s">
        <v>345</v>
      </c>
    </row>
    <row r="101" spans="2:65" s="1" customFormat="1" ht="16.5" customHeight="1" x14ac:dyDescent="0.2">
      <c r="B101" s="33"/>
      <c r="C101" s="129" t="s">
        <v>244</v>
      </c>
      <c r="D101" s="129" t="s">
        <v>159</v>
      </c>
      <c r="E101" s="130" t="s">
        <v>1498</v>
      </c>
      <c r="F101" s="131" t="s">
        <v>1499</v>
      </c>
      <c r="G101" s="132" t="s">
        <v>162</v>
      </c>
      <c r="H101" s="133">
        <v>2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706</v>
      </c>
      <c r="V101" s="1">
        <f t="shared" si="0"/>
        <v>0</v>
      </c>
      <c r="AR101" s="140" t="s">
        <v>164</v>
      </c>
      <c r="AT101" s="140" t="s">
        <v>159</v>
      </c>
      <c r="AU101" s="140" t="s">
        <v>82</v>
      </c>
      <c r="AY101" s="18" t="s">
        <v>156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164</v>
      </c>
      <c r="BM101" s="140" t="s">
        <v>366</v>
      </c>
    </row>
    <row r="102" spans="2:65" s="1" customFormat="1" ht="16.5" customHeight="1" x14ac:dyDescent="0.2">
      <c r="B102" s="33"/>
      <c r="C102" s="129" t="s">
        <v>251</v>
      </c>
      <c r="D102" s="129" t="s">
        <v>159</v>
      </c>
      <c r="E102" s="130" t="s">
        <v>1500</v>
      </c>
      <c r="F102" s="131" t="s">
        <v>1501</v>
      </c>
      <c r="G102" s="132" t="s">
        <v>162</v>
      </c>
      <c r="H102" s="133">
        <v>38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29" t="s">
        <v>19</v>
      </c>
      <c r="V102" s="1" t="str">
        <f t="shared" si="0"/>
        <v/>
      </c>
      <c r="AR102" s="140" t="s">
        <v>164</v>
      </c>
      <c r="AT102" s="140" t="s">
        <v>159</v>
      </c>
      <c r="AU102" s="140" t="s">
        <v>82</v>
      </c>
      <c r="AY102" s="18" t="s">
        <v>156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164</v>
      </c>
      <c r="BM102" s="140" t="s">
        <v>377</v>
      </c>
    </row>
    <row r="103" spans="2:65" s="1" customFormat="1" ht="16.5" customHeight="1" x14ac:dyDescent="0.2">
      <c r="B103" s="33"/>
      <c r="C103" s="129" t="s">
        <v>262</v>
      </c>
      <c r="D103" s="129" t="s">
        <v>159</v>
      </c>
      <c r="E103" s="130" t="s">
        <v>1502</v>
      </c>
      <c r="F103" s="131" t="s">
        <v>1503</v>
      </c>
      <c r="G103" s="132" t="s">
        <v>162</v>
      </c>
      <c r="H103" s="133">
        <v>2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29" t="s">
        <v>19</v>
      </c>
      <c r="V103" s="1" t="str">
        <f t="shared" si="0"/>
        <v/>
      </c>
      <c r="AR103" s="140" t="s">
        <v>164</v>
      </c>
      <c r="AT103" s="140" t="s">
        <v>159</v>
      </c>
      <c r="AU103" s="140" t="s">
        <v>82</v>
      </c>
      <c r="AY103" s="18" t="s">
        <v>156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164</v>
      </c>
      <c r="BM103" s="140" t="s">
        <v>386</v>
      </c>
    </row>
    <row r="104" spans="2:65" s="1" customFormat="1" ht="16.5" customHeight="1" x14ac:dyDescent="0.2">
      <c r="B104" s="33"/>
      <c r="C104" s="129" t="s">
        <v>267</v>
      </c>
      <c r="D104" s="129" t="s">
        <v>159</v>
      </c>
      <c r="E104" s="130" t="s">
        <v>1504</v>
      </c>
      <c r="F104" s="131" t="s">
        <v>1505</v>
      </c>
      <c r="G104" s="132" t="s">
        <v>162</v>
      </c>
      <c r="H104" s="133">
        <v>2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29" t="s">
        <v>19</v>
      </c>
      <c r="V104" s="1" t="str">
        <f t="shared" si="0"/>
        <v/>
      </c>
      <c r="AR104" s="140" t="s">
        <v>164</v>
      </c>
      <c r="AT104" s="140" t="s">
        <v>159</v>
      </c>
      <c r="AU104" s="140" t="s">
        <v>82</v>
      </c>
      <c r="AY104" s="18" t="s">
        <v>156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164</v>
      </c>
      <c r="BM104" s="140" t="s">
        <v>396</v>
      </c>
    </row>
    <row r="105" spans="2:65" s="1" customFormat="1" ht="16.5" customHeight="1" x14ac:dyDescent="0.2">
      <c r="B105" s="33"/>
      <c r="C105" s="129" t="s">
        <v>273</v>
      </c>
      <c r="D105" s="129" t="s">
        <v>159</v>
      </c>
      <c r="E105" s="130" t="s">
        <v>1506</v>
      </c>
      <c r="F105" s="131" t="s">
        <v>1507</v>
      </c>
      <c r="G105" s="132" t="s">
        <v>162</v>
      </c>
      <c r="H105" s="133">
        <v>6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29" t="s">
        <v>19</v>
      </c>
      <c r="V105" s="1" t="str">
        <f t="shared" si="0"/>
        <v/>
      </c>
      <c r="AR105" s="140" t="s">
        <v>164</v>
      </c>
      <c r="AT105" s="140" t="s">
        <v>159</v>
      </c>
      <c r="AU105" s="140" t="s">
        <v>82</v>
      </c>
      <c r="AY105" s="18" t="s">
        <v>156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164</v>
      </c>
      <c r="BM105" s="140" t="s">
        <v>413</v>
      </c>
    </row>
    <row r="106" spans="2:65" s="1" customFormat="1" ht="16.5" customHeight="1" x14ac:dyDescent="0.2">
      <c r="B106" s="33"/>
      <c r="C106" s="129" t="s">
        <v>280</v>
      </c>
      <c r="D106" s="129" t="s">
        <v>159</v>
      </c>
      <c r="E106" s="130" t="s">
        <v>1508</v>
      </c>
      <c r="F106" s="131" t="s">
        <v>1509</v>
      </c>
      <c r="G106" s="132" t="s">
        <v>162</v>
      </c>
      <c r="H106" s="133">
        <v>2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29" t="s">
        <v>706</v>
      </c>
      <c r="V106" s="1">
        <f t="shared" si="0"/>
        <v>0</v>
      </c>
      <c r="AR106" s="140" t="s">
        <v>164</v>
      </c>
      <c r="AT106" s="140" t="s">
        <v>159</v>
      </c>
      <c r="AU106" s="140" t="s">
        <v>82</v>
      </c>
      <c r="AY106" s="18" t="s">
        <v>156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164</v>
      </c>
      <c r="BM106" s="140" t="s">
        <v>425</v>
      </c>
    </row>
    <row r="107" spans="2:65" s="1" customFormat="1" ht="16.5" customHeight="1" x14ac:dyDescent="0.2">
      <c r="B107" s="33"/>
      <c r="C107" s="129" t="s">
        <v>300</v>
      </c>
      <c r="D107" s="129" t="s">
        <v>159</v>
      </c>
      <c r="E107" s="130" t="s">
        <v>1510</v>
      </c>
      <c r="F107" s="131" t="s">
        <v>1511</v>
      </c>
      <c r="G107" s="132" t="s">
        <v>162</v>
      </c>
      <c r="H107" s="133">
        <v>1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29" t="s">
        <v>706</v>
      </c>
      <c r="V107" s="1">
        <f t="shared" si="0"/>
        <v>0</v>
      </c>
      <c r="AR107" s="140" t="s">
        <v>164</v>
      </c>
      <c r="AT107" s="140" t="s">
        <v>159</v>
      </c>
      <c r="AU107" s="140" t="s">
        <v>82</v>
      </c>
      <c r="AY107" s="18" t="s">
        <v>156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164</v>
      </c>
      <c r="BM107" s="140" t="s">
        <v>439</v>
      </c>
    </row>
    <row r="108" spans="2:65" s="1" customFormat="1" ht="16.5" customHeight="1" x14ac:dyDescent="0.2">
      <c r="B108" s="33"/>
      <c r="C108" s="129" t="s">
        <v>7</v>
      </c>
      <c r="D108" s="129" t="s">
        <v>159</v>
      </c>
      <c r="E108" s="130" t="s">
        <v>1512</v>
      </c>
      <c r="F108" s="131" t="s">
        <v>1513</v>
      </c>
      <c r="G108" s="132" t="s">
        <v>215</v>
      </c>
      <c r="H108" s="133">
        <v>16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29" t="s">
        <v>706</v>
      </c>
      <c r="V108" s="1">
        <f t="shared" si="0"/>
        <v>0</v>
      </c>
      <c r="AR108" s="140" t="s">
        <v>164</v>
      </c>
      <c r="AT108" s="140" t="s">
        <v>159</v>
      </c>
      <c r="AU108" s="140" t="s">
        <v>82</v>
      </c>
      <c r="AY108" s="18" t="s">
        <v>156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164</v>
      </c>
      <c r="BM108" s="140" t="s">
        <v>456</v>
      </c>
    </row>
    <row r="109" spans="2:65" s="1" customFormat="1" ht="16.5" customHeight="1" x14ac:dyDescent="0.2">
      <c r="B109" s="33"/>
      <c r="C109" s="129" t="s">
        <v>312</v>
      </c>
      <c r="D109" s="129" t="s">
        <v>159</v>
      </c>
      <c r="E109" s="130" t="s">
        <v>1514</v>
      </c>
      <c r="F109" s="131" t="s">
        <v>1515</v>
      </c>
      <c r="G109" s="132" t="s">
        <v>215</v>
      </c>
      <c r="H109" s="133">
        <v>12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29" t="s">
        <v>19</v>
      </c>
      <c r="V109" s="1" t="str">
        <f t="shared" si="0"/>
        <v/>
      </c>
      <c r="AR109" s="140" t="s">
        <v>164</v>
      </c>
      <c r="AT109" s="140" t="s">
        <v>159</v>
      </c>
      <c r="AU109" s="140" t="s">
        <v>82</v>
      </c>
      <c r="AY109" s="18" t="s">
        <v>156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164</v>
      </c>
      <c r="BM109" s="140" t="s">
        <v>470</v>
      </c>
    </row>
    <row r="110" spans="2:65" s="1" customFormat="1" ht="16.5" customHeight="1" x14ac:dyDescent="0.2">
      <c r="B110" s="33"/>
      <c r="C110" s="129" t="s">
        <v>317</v>
      </c>
      <c r="D110" s="129" t="s">
        <v>159</v>
      </c>
      <c r="E110" s="130" t="s">
        <v>1516</v>
      </c>
      <c r="F110" s="131" t="s">
        <v>1517</v>
      </c>
      <c r="G110" s="132" t="s">
        <v>215</v>
      </c>
      <c r="H110" s="133">
        <v>225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29" t="s">
        <v>19</v>
      </c>
      <c r="V110" s="1" t="str">
        <f t="shared" si="0"/>
        <v/>
      </c>
      <c r="AR110" s="140" t="s">
        <v>164</v>
      </c>
      <c r="AT110" s="140" t="s">
        <v>159</v>
      </c>
      <c r="AU110" s="140" t="s">
        <v>82</v>
      </c>
      <c r="AY110" s="18" t="s">
        <v>156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164</v>
      </c>
      <c r="BM110" s="140" t="s">
        <v>484</v>
      </c>
    </row>
    <row r="111" spans="2:65" s="1" customFormat="1" ht="16.5" customHeight="1" x14ac:dyDescent="0.2">
      <c r="B111" s="33"/>
      <c r="C111" s="129" t="s">
        <v>326</v>
      </c>
      <c r="D111" s="129" t="s">
        <v>159</v>
      </c>
      <c r="E111" s="130" t="s">
        <v>1518</v>
      </c>
      <c r="F111" s="131" t="s">
        <v>1519</v>
      </c>
      <c r="G111" s="132" t="s">
        <v>215</v>
      </c>
      <c r="H111" s="133">
        <v>218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29" t="s">
        <v>19</v>
      </c>
      <c r="V111" s="1" t="str">
        <f t="shared" si="0"/>
        <v/>
      </c>
      <c r="AR111" s="140" t="s">
        <v>164</v>
      </c>
      <c r="AT111" s="140" t="s">
        <v>159</v>
      </c>
      <c r="AU111" s="140" t="s">
        <v>82</v>
      </c>
      <c r="AY111" s="18" t="s">
        <v>156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164</v>
      </c>
      <c r="BM111" s="140" t="s">
        <v>496</v>
      </c>
    </row>
    <row r="112" spans="2:65" s="1" customFormat="1" ht="16.5" customHeight="1" x14ac:dyDescent="0.2">
      <c r="B112" s="33"/>
      <c r="C112" s="129" t="s">
        <v>336</v>
      </c>
      <c r="D112" s="129" t="s">
        <v>159</v>
      </c>
      <c r="E112" s="130" t="s">
        <v>1520</v>
      </c>
      <c r="F112" s="131" t="s">
        <v>1521</v>
      </c>
      <c r="G112" s="132" t="s">
        <v>215</v>
      </c>
      <c r="H112" s="133">
        <v>55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29" t="s">
        <v>19</v>
      </c>
      <c r="V112" s="1" t="str">
        <f t="shared" si="0"/>
        <v/>
      </c>
      <c r="AR112" s="140" t="s">
        <v>164</v>
      </c>
      <c r="AT112" s="140" t="s">
        <v>159</v>
      </c>
      <c r="AU112" s="140" t="s">
        <v>82</v>
      </c>
      <c r="AY112" s="18" t="s">
        <v>156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164</v>
      </c>
      <c r="BM112" s="140" t="s">
        <v>505</v>
      </c>
    </row>
    <row r="113" spans="2:65" s="1" customFormat="1" ht="16.5" customHeight="1" x14ac:dyDescent="0.2">
      <c r="B113" s="33"/>
      <c r="C113" s="129" t="s">
        <v>345</v>
      </c>
      <c r="D113" s="129" t="s">
        <v>159</v>
      </c>
      <c r="E113" s="130" t="s">
        <v>1522</v>
      </c>
      <c r="F113" s="131" t="s">
        <v>1523</v>
      </c>
      <c r="G113" s="132" t="s">
        <v>215</v>
      </c>
      <c r="H113" s="133">
        <v>15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29" t="s">
        <v>19</v>
      </c>
      <c r="V113" s="1" t="str">
        <f t="shared" si="0"/>
        <v/>
      </c>
      <c r="AR113" s="140" t="s">
        <v>164</v>
      </c>
      <c r="AT113" s="140" t="s">
        <v>159</v>
      </c>
      <c r="AU113" s="140" t="s">
        <v>82</v>
      </c>
      <c r="AY113" s="18" t="s">
        <v>156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164</v>
      </c>
      <c r="BM113" s="140" t="s">
        <v>516</v>
      </c>
    </row>
    <row r="114" spans="2:65" s="1" customFormat="1" ht="16.5" customHeight="1" x14ac:dyDescent="0.2">
      <c r="B114" s="33"/>
      <c r="C114" s="129" t="s">
        <v>355</v>
      </c>
      <c r="D114" s="129" t="s">
        <v>159</v>
      </c>
      <c r="E114" s="130" t="s">
        <v>1524</v>
      </c>
      <c r="F114" s="131" t="s">
        <v>1525</v>
      </c>
      <c r="G114" s="132" t="s">
        <v>215</v>
      </c>
      <c r="H114" s="133">
        <v>52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29" t="s">
        <v>19</v>
      </c>
      <c r="V114" s="1" t="str">
        <f t="shared" si="0"/>
        <v/>
      </c>
      <c r="AR114" s="140" t="s">
        <v>164</v>
      </c>
      <c r="AT114" s="140" t="s">
        <v>159</v>
      </c>
      <c r="AU114" s="140" t="s">
        <v>82</v>
      </c>
      <c r="AY114" s="18" t="s">
        <v>156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164</v>
      </c>
      <c r="BM114" s="140" t="s">
        <v>528</v>
      </c>
    </row>
    <row r="115" spans="2:65" s="1" customFormat="1" ht="16.5" customHeight="1" x14ac:dyDescent="0.2">
      <c r="B115" s="33"/>
      <c r="C115" s="129" t="s">
        <v>366</v>
      </c>
      <c r="D115" s="129" t="s">
        <v>159</v>
      </c>
      <c r="E115" s="130" t="s">
        <v>1526</v>
      </c>
      <c r="F115" s="131" t="s">
        <v>1527</v>
      </c>
      <c r="G115" s="132" t="s">
        <v>215</v>
      </c>
      <c r="H115" s="133">
        <v>52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29" t="s">
        <v>706</v>
      </c>
      <c r="V115" s="1">
        <f t="shared" si="0"/>
        <v>0</v>
      </c>
      <c r="AR115" s="140" t="s">
        <v>164</v>
      </c>
      <c r="AT115" s="140" t="s">
        <v>159</v>
      </c>
      <c r="AU115" s="140" t="s">
        <v>82</v>
      </c>
      <c r="AY115" s="18" t="s">
        <v>156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164</v>
      </c>
      <c r="BM115" s="140" t="s">
        <v>540</v>
      </c>
    </row>
    <row r="116" spans="2:65" s="1" customFormat="1" ht="16.5" customHeight="1" x14ac:dyDescent="0.2">
      <c r="B116" s="33"/>
      <c r="C116" s="129" t="s">
        <v>372</v>
      </c>
      <c r="D116" s="129" t="s">
        <v>159</v>
      </c>
      <c r="E116" s="130" t="s">
        <v>1528</v>
      </c>
      <c r="F116" s="131" t="s">
        <v>1529</v>
      </c>
      <c r="G116" s="132" t="s">
        <v>162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29" t="s">
        <v>19</v>
      </c>
      <c r="V116" s="1" t="str">
        <f t="shared" si="0"/>
        <v/>
      </c>
      <c r="AR116" s="140" t="s">
        <v>164</v>
      </c>
      <c r="AT116" s="140" t="s">
        <v>159</v>
      </c>
      <c r="AU116" s="140" t="s">
        <v>82</v>
      </c>
      <c r="AY116" s="18" t="s">
        <v>156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164</v>
      </c>
      <c r="BM116" s="140" t="s">
        <v>550</v>
      </c>
    </row>
    <row r="117" spans="2:65" s="1" customFormat="1" ht="16.5" customHeight="1" x14ac:dyDescent="0.2">
      <c r="B117" s="33"/>
      <c r="C117" s="129" t="s">
        <v>377</v>
      </c>
      <c r="D117" s="129" t="s">
        <v>159</v>
      </c>
      <c r="E117" s="130" t="s">
        <v>1530</v>
      </c>
      <c r="F117" s="131" t="s">
        <v>1531</v>
      </c>
      <c r="G117" s="132" t="s">
        <v>162</v>
      </c>
      <c r="H117" s="133">
        <v>1</v>
      </c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29" t="s">
        <v>706</v>
      </c>
      <c r="V117" s="1">
        <f t="shared" si="0"/>
        <v>0</v>
      </c>
      <c r="AR117" s="140" t="s">
        <v>164</v>
      </c>
      <c r="AT117" s="140" t="s">
        <v>159</v>
      </c>
      <c r="AU117" s="140" t="s">
        <v>82</v>
      </c>
      <c r="AY117" s="18" t="s">
        <v>156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164</v>
      </c>
      <c r="BM117" s="140" t="s">
        <v>565</v>
      </c>
    </row>
    <row r="118" spans="2:65" s="1" customFormat="1" ht="16.5" customHeight="1" x14ac:dyDescent="0.2">
      <c r="B118" s="33"/>
      <c r="C118" s="129" t="s">
        <v>382</v>
      </c>
      <c r="D118" s="129" t="s">
        <v>159</v>
      </c>
      <c r="E118" s="130" t="s">
        <v>1532</v>
      </c>
      <c r="F118" s="131" t="s">
        <v>1533</v>
      </c>
      <c r="G118" s="132" t="s">
        <v>162</v>
      </c>
      <c r="H118" s="133">
        <v>152</v>
      </c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29" t="s">
        <v>19</v>
      </c>
      <c r="V118" s="1" t="str">
        <f t="shared" si="0"/>
        <v/>
      </c>
      <c r="AR118" s="140" t="s">
        <v>164</v>
      </c>
      <c r="AT118" s="140" t="s">
        <v>159</v>
      </c>
      <c r="AU118" s="140" t="s">
        <v>82</v>
      </c>
      <c r="AY118" s="18" t="s">
        <v>156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164</v>
      </c>
      <c r="BM118" s="140" t="s">
        <v>579</v>
      </c>
    </row>
    <row r="119" spans="2:65" s="1" customFormat="1" ht="16.5" customHeight="1" x14ac:dyDescent="0.2">
      <c r="B119" s="33"/>
      <c r="C119" s="129" t="s">
        <v>386</v>
      </c>
      <c r="D119" s="129" t="s">
        <v>159</v>
      </c>
      <c r="E119" s="130" t="s">
        <v>1534</v>
      </c>
      <c r="F119" s="131" t="s">
        <v>1535</v>
      </c>
      <c r="G119" s="132" t="s">
        <v>215</v>
      </c>
      <c r="H119" s="133">
        <v>150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29" t="s">
        <v>19</v>
      </c>
      <c r="V119" s="1" t="str">
        <f t="shared" si="0"/>
        <v/>
      </c>
      <c r="AR119" s="140" t="s">
        <v>164</v>
      </c>
      <c r="AT119" s="140" t="s">
        <v>159</v>
      </c>
      <c r="AU119" s="140" t="s">
        <v>82</v>
      </c>
      <c r="AY119" s="18" t="s">
        <v>156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164</v>
      </c>
      <c r="BM119" s="140" t="s">
        <v>593</v>
      </c>
    </row>
    <row r="120" spans="2:65" s="1" customFormat="1" ht="16.5" customHeight="1" x14ac:dyDescent="0.2">
      <c r="B120" s="33"/>
      <c r="C120" s="129" t="s">
        <v>392</v>
      </c>
      <c r="D120" s="129" t="s">
        <v>159</v>
      </c>
      <c r="E120" s="130" t="s">
        <v>1536</v>
      </c>
      <c r="F120" s="131" t="s">
        <v>1537</v>
      </c>
      <c r="G120" s="132" t="s">
        <v>162</v>
      </c>
      <c r="H120" s="133">
        <v>1</v>
      </c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29" t="s">
        <v>19</v>
      </c>
      <c r="V120" s="1" t="str">
        <f t="shared" si="0"/>
        <v/>
      </c>
      <c r="AR120" s="140" t="s">
        <v>164</v>
      </c>
      <c r="AT120" s="140" t="s">
        <v>159</v>
      </c>
      <c r="AU120" s="140" t="s">
        <v>82</v>
      </c>
      <c r="AY120" s="18" t="s">
        <v>156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164</v>
      </c>
      <c r="BM120" s="140" t="s">
        <v>603</v>
      </c>
    </row>
    <row r="121" spans="2:65" s="1" customFormat="1" ht="16.5" customHeight="1" x14ac:dyDescent="0.2">
      <c r="B121" s="33"/>
      <c r="C121" s="129" t="s">
        <v>396</v>
      </c>
      <c r="D121" s="129" t="s">
        <v>159</v>
      </c>
      <c r="E121" s="130" t="s">
        <v>1538</v>
      </c>
      <c r="F121" s="131" t="s">
        <v>1539</v>
      </c>
      <c r="G121" s="132" t="s">
        <v>162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29" t="s">
        <v>706</v>
      </c>
      <c r="V121" s="1">
        <f t="shared" si="0"/>
        <v>0</v>
      </c>
      <c r="AR121" s="140" t="s">
        <v>164</v>
      </c>
      <c r="AT121" s="140" t="s">
        <v>159</v>
      </c>
      <c r="AU121" s="140" t="s">
        <v>82</v>
      </c>
      <c r="AY121" s="18" t="s">
        <v>156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164</v>
      </c>
      <c r="BM121" s="140" t="s">
        <v>613</v>
      </c>
    </row>
    <row r="122" spans="2:65" s="1" customFormat="1" ht="16.5" customHeight="1" x14ac:dyDescent="0.2">
      <c r="B122" s="33"/>
      <c r="C122" s="129" t="s">
        <v>407</v>
      </c>
      <c r="D122" s="129" t="s">
        <v>159</v>
      </c>
      <c r="E122" s="130" t="s">
        <v>1540</v>
      </c>
      <c r="F122" s="131" t="s">
        <v>1541</v>
      </c>
      <c r="G122" s="132" t="s">
        <v>588</v>
      </c>
      <c r="H122" s="181"/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29" t="s">
        <v>19</v>
      </c>
      <c r="V122" s="1" t="str">
        <f t="shared" si="0"/>
        <v/>
      </c>
      <c r="AR122" s="140" t="s">
        <v>164</v>
      </c>
      <c r="AT122" s="140" t="s">
        <v>159</v>
      </c>
      <c r="AU122" s="140" t="s">
        <v>82</v>
      </c>
      <c r="AY122" s="18" t="s">
        <v>156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164</v>
      </c>
      <c r="BM122" s="140" t="s">
        <v>624</v>
      </c>
    </row>
    <row r="123" spans="2:65" s="1" customFormat="1" ht="16.5" customHeight="1" x14ac:dyDescent="0.2">
      <c r="B123" s="33"/>
      <c r="C123" s="129" t="s">
        <v>413</v>
      </c>
      <c r="D123" s="129" t="s">
        <v>159</v>
      </c>
      <c r="E123" s="130" t="s">
        <v>1542</v>
      </c>
      <c r="F123" s="131" t="s">
        <v>1543</v>
      </c>
      <c r="G123" s="132" t="s">
        <v>588</v>
      </c>
      <c r="H123" s="181"/>
      <c r="I123" s="134"/>
      <c r="J123" s="135">
        <f t="shared" si="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"/>
        <v>0</v>
      </c>
      <c r="Q123" s="138">
        <v>0</v>
      </c>
      <c r="R123" s="138">
        <f t="shared" si="3"/>
        <v>0</v>
      </c>
      <c r="S123" s="138">
        <v>0</v>
      </c>
      <c r="T123" s="138">
        <f t="shared" si="4"/>
        <v>0</v>
      </c>
      <c r="U123" s="329" t="s">
        <v>19</v>
      </c>
      <c r="V123" s="1" t="str">
        <f t="shared" si="0"/>
        <v/>
      </c>
      <c r="AR123" s="140" t="s">
        <v>164</v>
      </c>
      <c r="AT123" s="140" t="s">
        <v>159</v>
      </c>
      <c r="AU123" s="140" t="s">
        <v>82</v>
      </c>
      <c r="AY123" s="18" t="s">
        <v>156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164</v>
      </c>
      <c r="BM123" s="140" t="s">
        <v>633</v>
      </c>
    </row>
    <row r="124" spans="2:65" s="1" customFormat="1" ht="16.5" customHeight="1" x14ac:dyDescent="0.2">
      <c r="B124" s="33"/>
      <c r="C124" s="129" t="s">
        <v>419</v>
      </c>
      <c r="D124" s="129" t="s">
        <v>159</v>
      </c>
      <c r="E124" s="130" t="s">
        <v>1544</v>
      </c>
      <c r="F124" s="131" t="s">
        <v>1545</v>
      </c>
      <c r="G124" s="132" t="s">
        <v>162</v>
      </c>
      <c r="H124" s="133">
        <v>1</v>
      </c>
      <c r="I124" s="134"/>
      <c r="J124" s="135">
        <f t="shared" si="1"/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 t="shared" si="2"/>
        <v>0</v>
      </c>
      <c r="Q124" s="138">
        <v>0</v>
      </c>
      <c r="R124" s="138">
        <f t="shared" si="3"/>
        <v>0</v>
      </c>
      <c r="S124" s="138">
        <v>0</v>
      </c>
      <c r="T124" s="138">
        <f t="shared" si="4"/>
        <v>0</v>
      </c>
      <c r="U124" s="329" t="s">
        <v>19</v>
      </c>
      <c r="V124" s="1" t="str">
        <f t="shared" si="0"/>
        <v/>
      </c>
      <c r="AR124" s="140" t="s">
        <v>164</v>
      </c>
      <c r="AT124" s="140" t="s">
        <v>159</v>
      </c>
      <c r="AU124" s="140" t="s">
        <v>82</v>
      </c>
      <c r="AY124" s="18" t="s">
        <v>156</v>
      </c>
      <c r="BE124" s="141">
        <f t="shared" si="5"/>
        <v>0</v>
      </c>
      <c r="BF124" s="141">
        <f t="shared" si="6"/>
        <v>0</v>
      </c>
      <c r="BG124" s="141">
        <f t="shared" si="7"/>
        <v>0</v>
      </c>
      <c r="BH124" s="141">
        <f t="shared" si="8"/>
        <v>0</v>
      </c>
      <c r="BI124" s="141">
        <f t="shared" si="9"/>
        <v>0</v>
      </c>
      <c r="BJ124" s="18" t="s">
        <v>88</v>
      </c>
      <c r="BK124" s="141">
        <f t="shared" si="10"/>
        <v>0</v>
      </c>
      <c r="BL124" s="18" t="s">
        <v>164</v>
      </c>
      <c r="BM124" s="140" t="s">
        <v>646</v>
      </c>
    </row>
    <row r="125" spans="2:65" s="1" customFormat="1" ht="16.5" customHeight="1" x14ac:dyDescent="0.2">
      <c r="B125" s="33"/>
      <c r="C125" s="129" t="s">
        <v>425</v>
      </c>
      <c r="D125" s="129" t="s">
        <v>159</v>
      </c>
      <c r="E125" s="130" t="s">
        <v>1546</v>
      </c>
      <c r="F125" s="131" t="s">
        <v>1547</v>
      </c>
      <c r="G125" s="132" t="s">
        <v>588</v>
      </c>
      <c r="H125" s="181"/>
      <c r="I125" s="134"/>
      <c r="J125" s="135">
        <f t="shared" si="1"/>
        <v>0</v>
      </c>
      <c r="K125" s="131" t="s">
        <v>19</v>
      </c>
      <c r="L125" s="33"/>
      <c r="M125" s="136" t="s">
        <v>19</v>
      </c>
      <c r="N125" s="137" t="s">
        <v>47</v>
      </c>
      <c r="P125" s="138">
        <f t="shared" si="2"/>
        <v>0</v>
      </c>
      <c r="Q125" s="138">
        <v>0</v>
      </c>
      <c r="R125" s="138">
        <f t="shared" si="3"/>
        <v>0</v>
      </c>
      <c r="S125" s="138">
        <v>0</v>
      </c>
      <c r="T125" s="138">
        <f t="shared" si="4"/>
        <v>0</v>
      </c>
      <c r="U125" s="329" t="s">
        <v>19</v>
      </c>
      <c r="V125" s="1" t="str">
        <f t="shared" si="0"/>
        <v/>
      </c>
      <c r="AR125" s="140" t="s">
        <v>164</v>
      </c>
      <c r="AT125" s="140" t="s">
        <v>159</v>
      </c>
      <c r="AU125" s="140" t="s">
        <v>82</v>
      </c>
      <c r="AY125" s="18" t="s">
        <v>156</v>
      </c>
      <c r="BE125" s="141">
        <f t="shared" si="5"/>
        <v>0</v>
      </c>
      <c r="BF125" s="141">
        <f t="shared" si="6"/>
        <v>0</v>
      </c>
      <c r="BG125" s="141">
        <f t="shared" si="7"/>
        <v>0</v>
      </c>
      <c r="BH125" s="141">
        <f t="shared" si="8"/>
        <v>0</v>
      </c>
      <c r="BI125" s="141">
        <f t="shared" si="9"/>
        <v>0</v>
      </c>
      <c r="BJ125" s="18" t="s">
        <v>88</v>
      </c>
      <c r="BK125" s="141">
        <f t="shared" si="10"/>
        <v>0</v>
      </c>
      <c r="BL125" s="18" t="s">
        <v>164</v>
      </c>
      <c r="BM125" s="140" t="s">
        <v>657</v>
      </c>
    </row>
    <row r="126" spans="2:65" s="1" customFormat="1" ht="16.5" customHeight="1" x14ac:dyDescent="0.2">
      <c r="B126" s="33"/>
      <c r="C126" s="129" t="s">
        <v>432</v>
      </c>
      <c r="D126" s="129" t="s">
        <v>159</v>
      </c>
      <c r="E126" s="130" t="s">
        <v>1548</v>
      </c>
      <c r="F126" s="131" t="s">
        <v>1549</v>
      </c>
      <c r="G126" s="132" t="s">
        <v>162</v>
      </c>
      <c r="H126" s="133">
        <v>1</v>
      </c>
      <c r="I126" s="134"/>
      <c r="J126" s="135">
        <f t="shared" si="1"/>
        <v>0</v>
      </c>
      <c r="K126" s="131" t="s">
        <v>19</v>
      </c>
      <c r="L126" s="33"/>
      <c r="M126" s="136" t="s">
        <v>19</v>
      </c>
      <c r="N126" s="137" t="s">
        <v>47</v>
      </c>
      <c r="P126" s="138">
        <f t="shared" si="2"/>
        <v>0</v>
      </c>
      <c r="Q126" s="138">
        <v>0</v>
      </c>
      <c r="R126" s="138">
        <f t="shared" si="3"/>
        <v>0</v>
      </c>
      <c r="S126" s="138">
        <v>0</v>
      </c>
      <c r="T126" s="138">
        <f t="shared" si="4"/>
        <v>0</v>
      </c>
      <c r="U126" s="329" t="s">
        <v>19</v>
      </c>
      <c r="V126" s="1" t="str">
        <f t="shared" si="0"/>
        <v/>
      </c>
      <c r="AR126" s="140" t="s">
        <v>164</v>
      </c>
      <c r="AT126" s="140" t="s">
        <v>159</v>
      </c>
      <c r="AU126" s="140" t="s">
        <v>82</v>
      </c>
      <c r="AY126" s="18" t="s">
        <v>156</v>
      </c>
      <c r="BE126" s="141">
        <f t="shared" si="5"/>
        <v>0</v>
      </c>
      <c r="BF126" s="141">
        <f t="shared" si="6"/>
        <v>0</v>
      </c>
      <c r="BG126" s="141">
        <f t="shared" si="7"/>
        <v>0</v>
      </c>
      <c r="BH126" s="141">
        <f t="shared" si="8"/>
        <v>0</v>
      </c>
      <c r="BI126" s="141">
        <f t="shared" si="9"/>
        <v>0</v>
      </c>
      <c r="BJ126" s="18" t="s">
        <v>88</v>
      </c>
      <c r="BK126" s="141">
        <f t="shared" si="10"/>
        <v>0</v>
      </c>
      <c r="BL126" s="18" t="s">
        <v>164</v>
      </c>
      <c r="BM126" s="140" t="s">
        <v>670</v>
      </c>
    </row>
    <row r="127" spans="2:65" s="1" customFormat="1" ht="16.5" customHeight="1" x14ac:dyDescent="0.2">
      <c r="B127" s="33"/>
      <c r="C127" s="129" t="s">
        <v>439</v>
      </c>
      <c r="D127" s="129" t="s">
        <v>159</v>
      </c>
      <c r="E127" s="130" t="s">
        <v>1550</v>
      </c>
      <c r="F127" s="131" t="s">
        <v>1551</v>
      </c>
      <c r="G127" s="132" t="s">
        <v>1433</v>
      </c>
      <c r="H127" s="133">
        <v>2</v>
      </c>
      <c r="I127" s="134"/>
      <c r="J127" s="135">
        <f t="shared" si="1"/>
        <v>0</v>
      </c>
      <c r="K127" s="131" t="s">
        <v>19</v>
      </c>
      <c r="L127" s="33"/>
      <c r="M127" s="136" t="s">
        <v>19</v>
      </c>
      <c r="N127" s="137" t="s">
        <v>47</v>
      </c>
      <c r="P127" s="138">
        <f t="shared" si="2"/>
        <v>0</v>
      </c>
      <c r="Q127" s="138">
        <v>0</v>
      </c>
      <c r="R127" s="138">
        <f t="shared" si="3"/>
        <v>0</v>
      </c>
      <c r="S127" s="138">
        <v>0</v>
      </c>
      <c r="T127" s="138">
        <f t="shared" si="4"/>
        <v>0</v>
      </c>
      <c r="U127" s="329" t="s">
        <v>19</v>
      </c>
      <c r="V127" s="1" t="str">
        <f t="shared" si="0"/>
        <v/>
      </c>
      <c r="AR127" s="140" t="s">
        <v>164</v>
      </c>
      <c r="AT127" s="140" t="s">
        <v>159</v>
      </c>
      <c r="AU127" s="140" t="s">
        <v>82</v>
      </c>
      <c r="AY127" s="18" t="s">
        <v>156</v>
      </c>
      <c r="BE127" s="141">
        <f t="shared" si="5"/>
        <v>0</v>
      </c>
      <c r="BF127" s="141">
        <f t="shared" si="6"/>
        <v>0</v>
      </c>
      <c r="BG127" s="141">
        <f t="shared" si="7"/>
        <v>0</v>
      </c>
      <c r="BH127" s="141">
        <f t="shared" si="8"/>
        <v>0</v>
      </c>
      <c r="BI127" s="141">
        <f t="shared" si="9"/>
        <v>0</v>
      </c>
      <c r="BJ127" s="18" t="s">
        <v>88</v>
      </c>
      <c r="BK127" s="141">
        <f t="shared" si="10"/>
        <v>0</v>
      </c>
      <c r="BL127" s="18" t="s">
        <v>164</v>
      </c>
      <c r="BM127" s="140" t="s">
        <v>681</v>
      </c>
    </row>
    <row r="128" spans="2:65" s="1" customFormat="1" ht="16.5" customHeight="1" x14ac:dyDescent="0.2">
      <c r="B128" s="33"/>
      <c r="C128" s="129" t="s">
        <v>449</v>
      </c>
      <c r="D128" s="129" t="s">
        <v>159</v>
      </c>
      <c r="E128" s="130" t="s">
        <v>1552</v>
      </c>
      <c r="F128" s="131" t="s">
        <v>1553</v>
      </c>
      <c r="G128" s="132" t="s">
        <v>1433</v>
      </c>
      <c r="H128" s="133">
        <v>6</v>
      </c>
      <c r="I128" s="134"/>
      <c r="J128" s="135">
        <f t="shared" si="1"/>
        <v>0</v>
      </c>
      <c r="K128" s="131" t="s">
        <v>19</v>
      </c>
      <c r="L128" s="33"/>
      <c r="M128" s="185" t="s">
        <v>19</v>
      </c>
      <c r="N128" s="186" t="s">
        <v>47</v>
      </c>
      <c r="O128" s="183"/>
      <c r="P128" s="187">
        <f t="shared" si="2"/>
        <v>0</v>
      </c>
      <c r="Q128" s="187">
        <v>0</v>
      </c>
      <c r="R128" s="187">
        <f t="shared" si="3"/>
        <v>0</v>
      </c>
      <c r="S128" s="187">
        <v>0</v>
      </c>
      <c r="T128" s="187">
        <f t="shared" si="4"/>
        <v>0</v>
      </c>
      <c r="U128" s="336" t="s">
        <v>19</v>
      </c>
      <c r="V128" s="1" t="str">
        <f t="shared" si="0"/>
        <v/>
      </c>
      <c r="AR128" s="140" t="s">
        <v>164</v>
      </c>
      <c r="AT128" s="140" t="s">
        <v>159</v>
      </c>
      <c r="AU128" s="140" t="s">
        <v>82</v>
      </c>
      <c r="AY128" s="18" t="s">
        <v>156</v>
      </c>
      <c r="BE128" s="141">
        <f t="shared" si="5"/>
        <v>0</v>
      </c>
      <c r="BF128" s="141">
        <f t="shared" si="6"/>
        <v>0</v>
      </c>
      <c r="BG128" s="141">
        <f t="shared" si="7"/>
        <v>0</v>
      </c>
      <c r="BH128" s="141">
        <f t="shared" si="8"/>
        <v>0</v>
      </c>
      <c r="BI128" s="141">
        <f t="shared" si="9"/>
        <v>0</v>
      </c>
      <c r="BJ128" s="18" t="s">
        <v>88</v>
      </c>
      <c r="BK128" s="141">
        <f t="shared" si="10"/>
        <v>0</v>
      </c>
      <c r="BL128" s="18" t="s">
        <v>164</v>
      </c>
      <c r="BM128" s="140" t="s">
        <v>693</v>
      </c>
    </row>
    <row r="129" spans="2:12" s="1" customFormat="1" ht="6.95" customHeight="1" x14ac:dyDescent="0.2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3"/>
    </row>
  </sheetData>
  <sheetProtection algorithmName="SHA-512" hashValue="ck/9phWLbBVU+Ayl8UFjo3XeFWYl8GL2du8yGMikNVDCmBQGmRO9DpdyuLZNFOpxJVX+y8ptYybLQv3FgI5Xow==" saltValue="ag+g0tzL8MIyGcrq7gy3HA==" spinCount="100000" sheet="1" objects="1" scenarios="1" formatColumns="0" formatRows="0" autoFilter="0"/>
  <autoFilter ref="C85:K128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1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Radlická 2070/112, 15000 Praha 5, b.j.č. 12</v>
      </c>
      <c r="F7" s="315"/>
      <c r="G7" s="315"/>
      <c r="H7" s="315"/>
      <c r="L7" s="21"/>
    </row>
    <row r="8" spans="2:46" s="1" customFormat="1" ht="12" customHeight="1" x14ac:dyDescent="0.2">
      <c r="B8" s="33"/>
      <c r="D8" s="28" t="s">
        <v>110</v>
      </c>
      <c r="L8" s="33"/>
    </row>
    <row r="9" spans="2:46" s="1" customFormat="1" ht="16.5" customHeight="1" x14ac:dyDescent="0.2">
      <c r="B9" s="33"/>
      <c r="E9" s="273" t="s">
        <v>1554</v>
      </c>
      <c r="F9" s="316"/>
      <c r="G9" s="316"/>
      <c r="H9" s="316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22. 4. 2025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7" t="str">
        <f>'Rekapitulace stavby'!E14</f>
        <v>Vyplň údaj</v>
      </c>
      <c r="F18" s="298"/>
      <c r="G18" s="298"/>
      <c r="H18" s="298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3" t="s">
        <v>40</v>
      </c>
      <c r="F27" s="303"/>
      <c r="G27" s="303"/>
      <c r="H27" s="303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ROUND((SUM(BE85:BE110)),  2)</f>
        <v>0</v>
      </c>
      <c r="I33" s="92">
        <v>0.21</v>
      </c>
      <c r="J33" s="82">
        <f>ROUND(((SUM(BE85:BE110))*I33),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ROUND((SUM(BF85:BF110)),  2)</f>
        <v>0</v>
      </c>
      <c r="I34" s="92">
        <v>0.12</v>
      </c>
      <c r="J34" s="82">
        <f>ROUND(((SUM(BF85:BF110))*I34),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ROUND((SUM(BG85:BG110)),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ROUND((SUM(BH85:BH110)),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ROUND((SUM(BI85:BI110)),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114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4" t="str">
        <f>E7</f>
        <v>Rekonstrukce bytových jednotek MČ Radlická 2070/112, 15000 Praha 5, b.j.č. 12</v>
      </c>
      <c r="F48" s="315"/>
      <c r="G48" s="315"/>
      <c r="H48" s="315"/>
      <c r="L48" s="33"/>
    </row>
    <row r="49" spans="2:47" s="1" customFormat="1" ht="12" customHeight="1" x14ac:dyDescent="0.2">
      <c r="B49" s="33"/>
      <c r="C49" s="28" t="s">
        <v>110</v>
      </c>
      <c r="L49" s="33"/>
    </row>
    <row r="50" spans="2:47" s="1" customFormat="1" ht="16.5" customHeight="1" x14ac:dyDescent="0.2">
      <c r="B50" s="33"/>
      <c r="E50" s="273" t="str">
        <f>E9</f>
        <v>VRN - Vedlejší rozpočtové náklady</v>
      </c>
      <c r="F50" s="316"/>
      <c r="G50" s="316"/>
      <c r="H50" s="316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Radlická 2070/112, 15000 Praha 5</v>
      </c>
      <c r="I52" s="28" t="s">
        <v>23</v>
      </c>
      <c r="J52" s="50" t="str">
        <f>IF(J12="","",J12)</f>
        <v>22. 4. 2025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115</v>
      </c>
      <c r="D57" s="93"/>
      <c r="E57" s="93"/>
      <c r="F57" s="93"/>
      <c r="G57" s="93"/>
      <c r="H57" s="93"/>
      <c r="I57" s="93"/>
      <c r="J57" s="100" t="s">
        <v>116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117</v>
      </c>
    </row>
    <row r="60" spans="2:47" s="8" customFormat="1" ht="24.95" customHeight="1" x14ac:dyDescent="0.2">
      <c r="B60" s="102"/>
      <c r="D60" s="103" t="s">
        <v>1554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1555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1556</v>
      </c>
      <c r="E62" s="108"/>
      <c r="F62" s="108"/>
      <c r="G62" s="108"/>
      <c r="H62" s="108"/>
      <c r="I62" s="108"/>
      <c r="J62" s="109">
        <f>J93</f>
        <v>0</v>
      </c>
      <c r="L62" s="106"/>
    </row>
    <row r="63" spans="2:47" s="9" customFormat="1" ht="19.899999999999999" customHeight="1" x14ac:dyDescent="0.2">
      <c r="B63" s="106"/>
      <c r="D63" s="107" t="s">
        <v>1557</v>
      </c>
      <c r="E63" s="108"/>
      <c r="F63" s="108"/>
      <c r="G63" s="108"/>
      <c r="H63" s="108"/>
      <c r="I63" s="108"/>
      <c r="J63" s="109">
        <f>J98</f>
        <v>0</v>
      </c>
      <c r="L63" s="106"/>
    </row>
    <row r="64" spans="2:47" s="9" customFormat="1" ht="19.899999999999999" customHeight="1" x14ac:dyDescent="0.2">
      <c r="B64" s="106"/>
      <c r="D64" s="107" t="s">
        <v>1558</v>
      </c>
      <c r="E64" s="108"/>
      <c r="F64" s="108"/>
      <c r="G64" s="108"/>
      <c r="H64" s="108"/>
      <c r="I64" s="108"/>
      <c r="J64" s="109">
        <f>J101</f>
        <v>0</v>
      </c>
      <c r="L64" s="106"/>
    </row>
    <row r="65" spans="2:12" s="9" customFormat="1" ht="19.899999999999999" customHeight="1" x14ac:dyDescent="0.2">
      <c r="B65" s="106"/>
      <c r="D65" s="107" t="s">
        <v>1559</v>
      </c>
      <c r="E65" s="108"/>
      <c r="F65" s="108"/>
      <c r="G65" s="108"/>
      <c r="H65" s="108"/>
      <c r="I65" s="108"/>
      <c r="J65" s="109">
        <f>J105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140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4" t="str">
        <f>E7</f>
        <v>Rekonstrukce bytových jednotek MČ Radlická 2070/112, 15000 Praha 5, b.j.č. 12</v>
      </c>
      <c r="F75" s="315"/>
      <c r="G75" s="315"/>
      <c r="H75" s="315"/>
      <c r="L75" s="33"/>
    </row>
    <row r="76" spans="2:12" s="1" customFormat="1" ht="12" customHeight="1" x14ac:dyDescent="0.2">
      <c r="B76" s="33"/>
      <c r="C76" s="28" t="s">
        <v>110</v>
      </c>
      <c r="L76" s="33"/>
    </row>
    <row r="77" spans="2:12" s="1" customFormat="1" ht="16.5" customHeight="1" x14ac:dyDescent="0.2">
      <c r="B77" s="33"/>
      <c r="E77" s="273" t="str">
        <f>E9</f>
        <v>VRN - Vedlejší rozpočtové náklady</v>
      </c>
      <c r="F77" s="316"/>
      <c r="G77" s="316"/>
      <c r="H77" s="316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Radlická 2070/112, 15000 Praha 5</v>
      </c>
      <c r="I79" s="28" t="s">
        <v>23</v>
      </c>
      <c r="J79" s="50" t="str">
        <f>IF(J12="","",J12)</f>
        <v>22. 4. 2025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141</v>
      </c>
      <c r="D84" s="112" t="s">
        <v>60</v>
      </c>
      <c r="E84" s="112" t="s">
        <v>56</v>
      </c>
      <c r="F84" s="112" t="s">
        <v>57</v>
      </c>
      <c r="G84" s="112" t="s">
        <v>142</v>
      </c>
      <c r="H84" s="112" t="s">
        <v>143</v>
      </c>
      <c r="I84" s="112" t="s">
        <v>144</v>
      </c>
      <c r="J84" s="112" t="s">
        <v>116</v>
      </c>
      <c r="K84" s="113" t="s">
        <v>145</v>
      </c>
      <c r="L84" s="110"/>
      <c r="M84" s="56" t="s">
        <v>19</v>
      </c>
      <c r="N84" s="57" t="s">
        <v>45</v>
      </c>
      <c r="O84" s="57" t="s">
        <v>146</v>
      </c>
      <c r="P84" s="57" t="s">
        <v>147</v>
      </c>
      <c r="Q84" s="57" t="s">
        <v>148</v>
      </c>
      <c r="R84" s="57" t="s">
        <v>149</v>
      </c>
      <c r="S84" s="57" t="s">
        <v>150</v>
      </c>
      <c r="T84" s="57" t="s">
        <v>151</v>
      </c>
      <c r="U84" s="58" t="s">
        <v>152</v>
      </c>
    </row>
    <row r="85" spans="2:65" s="1" customFormat="1" ht="22.9" customHeight="1" x14ac:dyDescent="0.25">
      <c r="B85" s="33"/>
      <c r="C85" s="61" t="s">
        <v>153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117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105</v>
      </c>
      <c r="F86" s="119" t="s">
        <v>106</v>
      </c>
      <c r="I86" s="120"/>
      <c r="J86" s="121">
        <f>BK86</f>
        <v>0</v>
      </c>
      <c r="L86" s="117"/>
      <c r="M86" s="122"/>
      <c r="P86" s="123">
        <f>P87+P93+P98+P101+P105</f>
        <v>0</v>
      </c>
      <c r="R86" s="123">
        <f>R87+R93+R98+R101+R105</f>
        <v>0</v>
      </c>
      <c r="T86" s="123">
        <f>T87+T93+T98+T101+T105</f>
        <v>0</v>
      </c>
      <c r="U86" s="124"/>
      <c r="AR86" s="118" t="s">
        <v>188</v>
      </c>
      <c r="AT86" s="125" t="s">
        <v>74</v>
      </c>
      <c r="AU86" s="125" t="s">
        <v>75</v>
      </c>
      <c r="AY86" s="118" t="s">
        <v>156</v>
      </c>
      <c r="BK86" s="126">
        <f>BK87+BK93+BK98+BK101+BK105</f>
        <v>0</v>
      </c>
    </row>
    <row r="87" spans="2:65" s="11" customFormat="1" ht="22.9" customHeight="1" x14ac:dyDescent="0.2">
      <c r="B87" s="117"/>
      <c r="D87" s="118" t="s">
        <v>74</v>
      </c>
      <c r="E87" s="127" t="s">
        <v>1560</v>
      </c>
      <c r="F87" s="127" t="s">
        <v>1561</v>
      </c>
      <c r="I87" s="120"/>
      <c r="J87" s="128">
        <f>BK87</f>
        <v>0</v>
      </c>
      <c r="L87" s="117"/>
      <c r="M87" s="122"/>
      <c r="P87" s="123">
        <f>SUM(P88:P92)</f>
        <v>0</v>
      </c>
      <c r="R87" s="123">
        <f>SUM(R88:R92)</f>
        <v>0</v>
      </c>
      <c r="T87" s="123">
        <f>SUM(T88:T92)</f>
        <v>0</v>
      </c>
      <c r="U87" s="124"/>
      <c r="AR87" s="118" t="s">
        <v>188</v>
      </c>
      <c r="AT87" s="125" t="s">
        <v>74</v>
      </c>
      <c r="AU87" s="125" t="s">
        <v>82</v>
      </c>
      <c r="AY87" s="118" t="s">
        <v>156</v>
      </c>
      <c r="BK87" s="126">
        <f>SUM(BK88:BK92)</f>
        <v>0</v>
      </c>
    </row>
    <row r="88" spans="2:65" s="1" customFormat="1" ht="16.5" customHeight="1" x14ac:dyDescent="0.2">
      <c r="B88" s="33"/>
      <c r="C88" s="129" t="s">
        <v>82</v>
      </c>
      <c r="D88" s="129" t="s">
        <v>159</v>
      </c>
      <c r="E88" s="130" t="s">
        <v>1562</v>
      </c>
      <c r="F88" s="131" t="s">
        <v>1563</v>
      </c>
      <c r="G88" s="132" t="s">
        <v>1564</v>
      </c>
      <c r="H88" s="133">
        <v>1</v>
      </c>
      <c r="I88" s="134"/>
      <c r="J88" s="135">
        <f>ROUND(I88*H88,2)</f>
        <v>0</v>
      </c>
      <c r="K88" s="131" t="s">
        <v>163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1565</v>
      </c>
      <c r="AT88" s="140" t="s">
        <v>159</v>
      </c>
      <c r="AU88" s="140" t="s">
        <v>88</v>
      </c>
      <c r="AY88" s="18" t="s">
        <v>156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1565</v>
      </c>
      <c r="BM88" s="140" t="s">
        <v>1566</v>
      </c>
    </row>
    <row r="89" spans="2:65" s="1" customFormat="1" ht="11.25" x14ac:dyDescent="0.2">
      <c r="B89" s="33"/>
      <c r="D89" s="142" t="s">
        <v>166</v>
      </c>
      <c r="F89" s="143" t="s">
        <v>1567</v>
      </c>
      <c r="I89" s="144"/>
      <c r="L89" s="33"/>
      <c r="M89" s="145"/>
      <c r="U89" s="54"/>
      <c r="AT89" s="18" t="s">
        <v>166</v>
      </c>
      <c r="AU89" s="18" t="s">
        <v>88</v>
      </c>
    </row>
    <row r="90" spans="2:65" s="1" customFormat="1" ht="19.5" x14ac:dyDescent="0.2">
      <c r="B90" s="33"/>
      <c r="D90" s="147" t="s">
        <v>256</v>
      </c>
      <c r="F90" s="164" t="s">
        <v>1568</v>
      </c>
      <c r="I90" s="144"/>
      <c r="L90" s="33"/>
      <c r="M90" s="145"/>
      <c r="U90" s="54"/>
      <c r="AT90" s="18" t="s">
        <v>256</v>
      </c>
      <c r="AU90" s="18" t="s">
        <v>88</v>
      </c>
    </row>
    <row r="91" spans="2:65" s="1" customFormat="1" ht="16.5" customHeight="1" x14ac:dyDescent="0.2">
      <c r="B91" s="33"/>
      <c r="C91" s="129" t="s">
        <v>88</v>
      </c>
      <c r="D91" s="129" t="s">
        <v>159</v>
      </c>
      <c r="E91" s="130" t="s">
        <v>1569</v>
      </c>
      <c r="F91" s="131" t="s">
        <v>1570</v>
      </c>
      <c r="G91" s="132" t="s">
        <v>380</v>
      </c>
      <c r="H91" s="133">
        <v>1</v>
      </c>
      <c r="I91" s="134"/>
      <c r="J91" s="135">
        <f>ROUND(I91*H91,2)</f>
        <v>0</v>
      </c>
      <c r="K91" s="131" t="s">
        <v>163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1565</v>
      </c>
      <c r="AT91" s="140" t="s">
        <v>159</v>
      </c>
      <c r="AU91" s="140" t="s">
        <v>88</v>
      </c>
      <c r="AY91" s="18" t="s">
        <v>156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1565</v>
      </c>
      <c r="BM91" s="140" t="s">
        <v>1571</v>
      </c>
    </row>
    <row r="92" spans="2:65" s="1" customFormat="1" ht="11.25" x14ac:dyDescent="0.2">
      <c r="B92" s="33"/>
      <c r="D92" s="142" t="s">
        <v>166</v>
      </c>
      <c r="F92" s="143" t="s">
        <v>1572</v>
      </c>
      <c r="I92" s="144"/>
      <c r="L92" s="33"/>
      <c r="M92" s="145"/>
      <c r="U92" s="54"/>
      <c r="AT92" s="18" t="s">
        <v>166</v>
      </c>
      <c r="AU92" s="18" t="s">
        <v>88</v>
      </c>
    </row>
    <row r="93" spans="2:65" s="11" customFormat="1" ht="22.9" customHeight="1" x14ac:dyDescent="0.2">
      <c r="B93" s="117"/>
      <c r="D93" s="118" t="s">
        <v>74</v>
      </c>
      <c r="E93" s="127" t="s">
        <v>1573</v>
      </c>
      <c r="F93" s="127" t="s">
        <v>1574</v>
      </c>
      <c r="I93" s="120"/>
      <c r="J93" s="128">
        <f>BK93</f>
        <v>0</v>
      </c>
      <c r="L93" s="117"/>
      <c r="M93" s="122"/>
      <c r="P93" s="123">
        <f>SUM(P94:P97)</f>
        <v>0</v>
      </c>
      <c r="R93" s="123">
        <f>SUM(R94:R97)</f>
        <v>0</v>
      </c>
      <c r="T93" s="123">
        <f>SUM(T94:T97)</f>
        <v>0</v>
      </c>
      <c r="U93" s="124"/>
      <c r="AR93" s="118" t="s">
        <v>188</v>
      </c>
      <c r="AT93" s="125" t="s">
        <v>74</v>
      </c>
      <c r="AU93" s="125" t="s">
        <v>82</v>
      </c>
      <c r="AY93" s="118" t="s">
        <v>156</v>
      </c>
      <c r="BK93" s="126">
        <f>SUM(BK94:BK97)</f>
        <v>0</v>
      </c>
    </row>
    <row r="94" spans="2:65" s="1" customFormat="1" ht="16.5" customHeight="1" x14ac:dyDescent="0.2">
      <c r="B94" s="33"/>
      <c r="C94" s="129" t="s">
        <v>157</v>
      </c>
      <c r="D94" s="129" t="s">
        <v>159</v>
      </c>
      <c r="E94" s="130" t="s">
        <v>1575</v>
      </c>
      <c r="F94" s="131" t="s">
        <v>1574</v>
      </c>
      <c r="G94" s="132" t="s">
        <v>1564</v>
      </c>
      <c r="H94" s="133">
        <v>1</v>
      </c>
      <c r="I94" s="134"/>
      <c r="J94" s="135">
        <f>ROUND(I94*H94,2)</f>
        <v>0</v>
      </c>
      <c r="K94" s="131" t="s">
        <v>163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8">
        <f>S94*H94</f>
        <v>0</v>
      </c>
      <c r="U94" s="139" t="s">
        <v>19</v>
      </c>
      <c r="AR94" s="140" t="s">
        <v>1565</v>
      </c>
      <c r="AT94" s="140" t="s">
        <v>159</v>
      </c>
      <c r="AU94" s="140" t="s">
        <v>88</v>
      </c>
      <c r="AY94" s="18" t="s">
        <v>156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1565</v>
      </c>
      <c r="BM94" s="140" t="s">
        <v>1576</v>
      </c>
    </row>
    <row r="95" spans="2:65" s="1" customFormat="1" ht="11.25" x14ac:dyDescent="0.2">
      <c r="B95" s="33"/>
      <c r="D95" s="142" t="s">
        <v>166</v>
      </c>
      <c r="F95" s="143" t="s">
        <v>1577</v>
      </c>
      <c r="I95" s="144"/>
      <c r="L95" s="33"/>
      <c r="M95" s="145"/>
      <c r="U95" s="54"/>
      <c r="AT95" s="18" t="s">
        <v>166</v>
      </c>
      <c r="AU95" s="18" t="s">
        <v>88</v>
      </c>
    </row>
    <row r="96" spans="2:65" s="1" customFormat="1" ht="16.5" customHeight="1" x14ac:dyDescent="0.2">
      <c r="B96" s="33"/>
      <c r="C96" s="129" t="s">
        <v>164</v>
      </c>
      <c r="D96" s="129" t="s">
        <v>159</v>
      </c>
      <c r="E96" s="130" t="s">
        <v>1578</v>
      </c>
      <c r="F96" s="131" t="s">
        <v>1579</v>
      </c>
      <c r="G96" s="132" t="s">
        <v>1564</v>
      </c>
      <c r="H96" s="133">
        <v>1</v>
      </c>
      <c r="I96" s="134"/>
      <c r="J96" s="135">
        <f>ROUND(I96*H96,2)</f>
        <v>0</v>
      </c>
      <c r="K96" s="131" t="s">
        <v>163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1565</v>
      </c>
      <c r="AT96" s="140" t="s">
        <v>159</v>
      </c>
      <c r="AU96" s="140" t="s">
        <v>88</v>
      </c>
      <c r="AY96" s="18" t="s">
        <v>156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1565</v>
      </c>
      <c r="BM96" s="140" t="s">
        <v>1580</v>
      </c>
    </row>
    <row r="97" spans="2:65" s="1" customFormat="1" ht="11.25" x14ac:dyDescent="0.2">
      <c r="B97" s="33"/>
      <c r="D97" s="142" t="s">
        <v>166</v>
      </c>
      <c r="F97" s="143" t="s">
        <v>1581</v>
      </c>
      <c r="I97" s="144"/>
      <c r="L97" s="33"/>
      <c r="M97" s="145"/>
      <c r="U97" s="54"/>
      <c r="AT97" s="18" t="s">
        <v>166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1582</v>
      </c>
      <c r="F98" s="127" t="s">
        <v>1583</v>
      </c>
      <c r="I98" s="120"/>
      <c r="J98" s="128">
        <f>BK98</f>
        <v>0</v>
      </c>
      <c r="L98" s="117"/>
      <c r="M98" s="122"/>
      <c r="P98" s="123">
        <f>SUM(P99:P100)</f>
        <v>0</v>
      </c>
      <c r="R98" s="123">
        <f>SUM(R99:R100)</f>
        <v>0</v>
      </c>
      <c r="T98" s="123">
        <f>SUM(T99:T100)</f>
        <v>0</v>
      </c>
      <c r="U98" s="124"/>
      <c r="AR98" s="118" t="s">
        <v>188</v>
      </c>
      <c r="AT98" s="125" t="s">
        <v>74</v>
      </c>
      <c r="AU98" s="125" t="s">
        <v>82</v>
      </c>
      <c r="AY98" s="118" t="s">
        <v>156</v>
      </c>
      <c r="BK98" s="126">
        <f>SUM(BK99:BK100)</f>
        <v>0</v>
      </c>
    </row>
    <row r="99" spans="2:65" s="1" customFormat="1" ht="16.5" customHeight="1" x14ac:dyDescent="0.2">
      <c r="B99" s="33"/>
      <c r="C99" s="129" t="s">
        <v>188</v>
      </c>
      <c r="D99" s="129" t="s">
        <v>159</v>
      </c>
      <c r="E99" s="130" t="s">
        <v>1584</v>
      </c>
      <c r="F99" s="131" t="s">
        <v>1585</v>
      </c>
      <c r="G99" s="132" t="s">
        <v>1564</v>
      </c>
      <c r="H99" s="133">
        <v>1</v>
      </c>
      <c r="I99" s="134"/>
      <c r="J99" s="135">
        <f>ROUND(I99*H99,2)</f>
        <v>0</v>
      </c>
      <c r="K99" s="131" t="s">
        <v>163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1565</v>
      </c>
      <c r="AT99" s="140" t="s">
        <v>159</v>
      </c>
      <c r="AU99" s="140" t="s">
        <v>88</v>
      </c>
      <c r="AY99" s="18" t="s">
        <v>156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1565</v>
      </c>
      <c r="BM99" s="140" t="s">
        <v>1586</v>
      </c>
    </row>
    <row r="100" spans="2:65" s="1" customFormat="1" ht="11.25" x14ac:dyDescent="0.2">
      <c r="B100" s="33"/>
      <c r="D100" s="142" t="s">
        <v>166</v>
      </c>
      <c r="F100" s="143" t="s">
        <v>1587</v>
      </c>
      <c r="I100" s="144"/>
      <c r="L100" s="33"/>
      <c r="M100" s="145"/>
      <c r="U100" s="54"/>
      <c r="AT100" s="18" t="s">
        <v>166</v>
      </c>
      <c r="AU100" s="18" t="s">
        <v>88</v>
      </c>
    </row>
    <row r="101" spans="2:65" s="11" customFormat="1" ht="22.9" customHeight="1" x14ac:dyDescent="0.2">
      <c r="B101" s="117"/>
      <c r="D101" s="118" t="s">
        <v>74</v>
      </c>
      <c r="E101" s="127" t="s">
        <v>1588</v>
      </c>
      <c r="F101" s="127" t="s">
        <v>1589</v>
      </c>
      <c r="I101" s="120"/>
      <c r="J101" s="128">
        <f>BK101</f>
        <v>0</v>
      </c>
      <c r="L101" s="117"/>
      <c r="M101" s="122"/>
      <c r="P101" s="123">
        <f>SUM(P102:P104)</f>
        <v>0</v>
      </c>
      <c r="R101" s="123">
        <f>SUM(R102:R104)</f>
        <v>0</v>
      </c>
      <c r="T101" s="123">
        <f>SUM(T102:T104)</f>
        <v>0</v>
      </c>
      <c r="U101" s="124"/>
      <c r="AR101" s="118" t="s">
        <v>188</v>
      </c>
      <c r="AT101" s="125" t="s">
        <v>74</v>
      </c>
      <c r="AU101" s="125" t="s">
        <v>82</v>
      </c>
      <c r="AY101" s="118" t="s">
        <v>156</v>
      </c>
      <c r="BK101" s="126">
        <f>SUM(BK102:BK104)</f>
        <v>0</v>
      </c>
    </row>
    <row r="102" spans="2:65" s="1" customFormat="1" ht="16.5" customHeight="1" x14ac:dyDescent="0.2">
      <c r="B102" s="33"/>
      <c r="C102" s="129" t="s">
        <v>195</v>
      </c>
      <c r="D102" s="129" t="s">
        <v>159</v>
      </c>
      <c r="E102" s="130" t="s">
        <v>1590</v>
      </c>
      <c r="F102" s="131" t="s">
        <v>1591</v>
      </c>
      <c r="G102" s="132" t="s">
        <v>1564</v>
      </c>
      <c r="H102" s="133">
        <v>1</v>
      </c>
      <c r="I102" s="134"/>
      <c r="J102" s="135">
        <f>ROUND(I102*H102,2)</f>
        <v>0</v>
      </c>
      <c r="K102" s="131" t="s">
        <v>163</v>
      </c>
      <c r="L102" s="33"/>
      <c r="M102" s="136" t="s">
        <v>19</v>
      </c>
      <c r="N102" s="137" t="s">
        <v>47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8">
        <f>S102*H102</f>
        <v>0</v>
      </c>
      <c r="U102" s="139" t="s">
        <v>19</v>
      </c>
      <c r="AR102" s="140" t="s">
        <v>1565</v>
      </c>
      <c r="AT102" s="140" t="s">
        <v>159</v>
      </c>
      <c r="AU102" s="140" t="s">
        <v>88</v>
      </c>
      <c r="AY102" s="18" t="s">
        <v>156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88</v>
      </c>
      <c r="BK102" s="141">
        <f>ROUND(I102*H102,2)</f>
        <v>0</v>
      </c>
      <c r="BL102" s="18" t="s">
        <v>1565</v>
      </c>
      <c r="BM102" s="140" t="s">
        <v>1592</v>
      </c>
    </row>
    <row r="103" spans="2:65" s="1" customFormat="1" ht="11.25" x14ac:dyDescent="0.2">
      <c r="B103" s="33"/>
      <c r="D103" s="142" t="s">
        <v>166</v>
      </c>
      <c r="F103" s="143" t="s">
        <v>1593</v>
      </c>
      <c r="I103" s="144"/>
      <c r="L103" s="33"/>
      <c r="M103" s="145"/>
      <c r="U103" s="54"/>
      <c r="AT103" s="18" t="s">
        <v>166</v>
      </c>
      <c r="AU103" s="18" t="s">
        <v>88</v>
      </c>
    </row>
    <row r="104" spans="2:65" s="1" customFormat="1" ht="19.5" x14ac:dyDescent="0.2">
      <c r="B104" s="33"/>
      <c r="D104" s="147" t="s">
        <v>256</v>
      </c>
      <c r="F104" s="164" t="s">
        <v>1594</v>
      </c>
      <c r="I104" s="144"/>
      <c r="L104" s="33"/>
      <c r="M104" s="145"/>
      <c r="U104" s="54"/>
      <c r="AT104" s="18" t="s">
        <v>256</v>
      </c>
      <c r="AU104" s="18" t="s">
        <v>88</v>
      </c>
    </row>
    <row r="105" spans="2:65" s="11" customFormat="1" ht="22.9" customHeight="1" x14ac:dyDescent="0.2">
      <c r="B105" s="117"/>
      <c r="D105" s="118" t="s">
        <v>74</v>
      </c>
      <c r="E105" s="127" t="s">
        <v>1595</v>
      </c>
      <c r="F105" s="127" t="s">
        <v>1596</v>
      </c>
      <c r="I105" s="120"/>
      <c r="J105" s="128">
        <f>BK105</f>
        <v>0</v>
      </c>
      <c r="L105" s="117"/>
      <c r="M105" s="122"/>
      <c r="P105" s="123">
        <f>SUM(P106:P110)</f>
        <v>0</v>
      </c>
      <c r="R105" s="123">
        <f>SUM(R106:R110)</f>
        <v>0</v>
      </c>
      <c r="T105" s="123">
        <f>SUM(T106:T110)</f>
        <v>0</v>
      </c>
      <c r="U105" s="124"/>
      <c r="AR105" s="118" t="s">
        <v>188</v>
      </c>
      <c r="AT105" s="125" t="s">
        <v>74</v>
      </c>
      <c r="AU105" s="125" t="s">
        <v>82</v>
      </c>
      <c r="AY105" s="118" t="s">
        <v>156</v>
      </c>
      <c r="BK105" s="126">
        <f>SUM(BK106:BK110)</f>
        <v>0</v>
      </c>
    </row>
    <row r="106" spans="2:65" s="1" customFormat="1" ht="16.5" customHeight="1" x14ac:dyDescent="0.2">
      <c r="B106" s="33"/>
      <c r="C106" s="129" t="s">
        <v>201</v>
      </c>
      <c r="D106" s="129" t="s">
        <v>159</v>
      </c>
      <c r="E106" s="130" t="s">
        <v>1597</v>
      </c>
      <c r="F106" s="131" t="s">
        <v>1598</v>
      </c>
      <c r="G106" s="132" t="s">
        <v>1564</v>
      </c>
      <c r="H106" s="133">
        <v>1</v>
      </c>
      <c r="I106" s="134"/>
      <c r="J106" s="135">
        <f>ROUND(I106*H106,2)</f>
        <v>0</v>
      </c>
      <c r="K106" s="131" t="s">
        <v>163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1565</v>
      </c>
      <c r="AT106" s="140" t="s">
        <v>159</v>
      </c>
      <c r="AU106" s="140" t="s">
        <v>88</v>
      </c>
      <c r="AY106" s="18" t="s">
        <v>156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1565</v>
      </c>
      <c r="BM106" s="140" t="s">
        <v>1599</v>
      </c>
    </row>
    <row r="107" spans="2:65" s="1" customFormat="1" ht="11.25" x14ac:dyDescent="0.2">
      <c r="B107" s="33"/>
      <c r="D107" s="142" t="s">
        <v>166</v>
      </c>
      <c r="F107" s="143" t="s">
        <v>1600</v>
      </c>
      <c r="I107" s="144"/>
      <c r="L107" s="33"/>
      <c r="M107" s="145"/>
      <c r="U107" s="54"/>
      <c r="AT107" s="18" t="s">
        <v>166</v>
      </c>
      <c r="AU107" s="18" t="s">
        <v>88</v>
      </c>
    </row>
    <row r="108" spans="2:65" s="1" customFormat="1" ht="16.5" customHeight="1" x14ac:dyDescent="0.2">
      <c r="B108" s="33"/>
      <c r="C108" s="129" t="s">
        <v>207</v>
      </c>
      <c r="D108" s="129" t="s">
        <v>159</v>
      </c>
      <c r="E108" s="130" t="s">
        <v>1601</v>
      </c>
      <c r="F108" s="131" t="s">
        <v>1602</v>
      </c>
      <c r="G108" s="132" t="s">
        <v>1564</v>
      </c>
      <c r="H108" s="133">
        <v>1</v>
      </c>
      <c r="I108" s="134"/>
      <c r="J108" s="135">
        <f>ROUND(I108*H108,2)</f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8">
        <f>S108*H108</f>
        <v>0</v>
      </c>
      <c r="U108" s="139" t="s">
        <v>19</v>
      </c>
      <c r="AR108" s="140" t="s">
        <v>1565</v>
      </c>
      <c r="AT108" s="140" t="s">
        <v>159</v>
      </c>
      <c r="AU108" s="140" t="s">
        <v>88</v>
      </c>
      <c r="AY108" s="18" t="s">
        <v>156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88</v>
      </c>
      <c r="BK108" s="141">
        <f>ROUND(I108*H108,2)</f>
        <v>0</v>
      </c>
      <c r="BL108" s="18" t="s">
        <v>1565</v>
      </c>
      <c r="BM108" s="140" t="s">
        <v>1603</v>
      </c>
    </row>
    <row r="109" spans="2:65" s="1" customFormat="1" ht="16.5" customHeight="1" x14ac:dyDescent="0.2">
      <c r="B109" s="33"/>
      <c r="C109" s="129" t="s">
        <v>212</v>
      </c>
      <c r="D109" s="129" t="s">
        <v>159</v>
      </c>
      <c r="E109" s="130" t="s">
        <v>1604</v>
      </c>
      <c r="F109" s="131" t="s">
        <v>1605</v>
      </c>
      <c r="G109" s="132" t="s">
        <v>1564</v>
      </c>
      <c r="H109" s="133">
        <v>1</v>
      </c>
      <c r="I109" s="134"/>
      <c r="J109" s="135">
        <f>ROUND(I109*H109,2)</f>
        <v>0</v>
      </c>
      <c r="K109" s="131" t="s">
        <v>163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139" t="s">
        <v>19</v>
      </c>
      <c r="AR109" s="140" t="s">
        <v>1565</v>
      </c>
      <c r="AT109" s="140" t="s">
        <v>159</v>
      </c>
      <c r="AU109" s="140" t="s">
        <v>88</v>
      </c>
      <c r="AY109" s="18" t="s">
        <v>156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1565</v>
      </c>
      <c r="BM109" s="140" t="s">
        <v>1606</v>
      </c>
    </row>
    <row r="110" spans="2:65" s="1" customFormat="1" ht="11.25" x14ac:dyDescent="0.2">
      <c r="B110" s="33"/>
      <c r="D110" s="142" t="s">
        <v>166</v>
      </c>
      <c r="F110" s="143" t="s">
        <v>1607</v>
      </c>
      <c r="I110" s="144"/>
      <c r="L110" s="33"/>
      <c r="M110" s="182"/>
      <c r="N110" s="183"/>
      <c r="O110" s="183"/>
      <c r="P110" s="183"/>
      <c r="Q110" s="183"/>
      <c r="R110" s="183"/>
      <c r="S110" s="183"/>
      <c r="T110" s="183"/>
      <c r="U110" s="184"/>
      <c r="AT110" s="18" t="s">
        <v>166</v>
      </c>
      <c r="AU110" s="18" t="s">
        <v>88</v>
      </c>
    </row>
    <row r="111" spans="2:65" s="1" customFormat="1" ht="6.95" customHeight="1" x14ac:dyDescent="0.2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3"/>
    </row>
  </sheetData>
  <sheetProtection algorithmName="SHA-512" hashValue="KwwKHmSMGloWc7hofZAeEq+RqQmXQYcPN9vNUHUbPZWrgQYX8mpPrQ1wl9uGt9UqOWyfo/g0OpXUZOjoYqPtWQ==" saltValue="juQeVyGi8fUFcIQotU0wgw==" spinCount="100000" sheet="1" objects="1" scenarios="1" formatColumns="0" formatRows="0" autoFilter="0"/>
  <autoFilter ref="C84:K110" xr:uid="{00000000-0009-0000-0000-000007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700-000000000000}"/>
    <hyperlink ref="F92" r:id="rId2" xr:uid="{00000000-0004-0000-0700-000001000000}"/>
    <hyperlink ref="F95" r:id="rId3" xr:uid="{00000000-0004-0000-0700-000002000000}"/>
    <hyperlink ref="F97" r:id="rId4" xr:uid="{00000000-0004-0000-0700-000003000000}"/>
    <hyperlink ref="F100" r:id="rId5" xr:uid="{00000000-0004-0000-0700-000004000000}"/>
    <hyperlink ref="F103" r:id="rId6" xr:uid="{00000000-0004-0000-0700-000005000000}"/>
    <hyperlink ref="F107" r:id="rId7" xr:uid="{00000000-0004-0000-0700-000006000000}"/>
    <hyperlink ref="F110" r:id="rId8" xr:uid="{00000000-0004-0000-07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 x14ac:dyDescent="0.2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customFormat="1" ht="37.5" customHeight="1" x14ac:dyDescent="0.2"/>
    <row r="2" spans="2:11" customFormat="1" ht="7.5" customHeight="1" x14ac:dyDescent="0.2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 x14ac:dyDescent="0.2">
      <c r="B3" s="192"/>
      <c r="C3" s="320" t="s">
        <v>1608</v>
      </c>
      <c r="D3" s="320"/>
      <c r="E3" s="320"/>
      <c r="F3" s="320"/>
      <c r="G3" s="320"/>
      <c r="H3" s="320"/>
      <c r="I3" s="320"/>
      <c r="J3" s="320"/>
      <c r="K3" s="193"/>
    </row>
    <row r="4" spans="2:11" customFormat="1" ht="25.5" customHeight="1" x14ac:dyDescent="0.3">
      <c r="B4" s="194"/>
      <c r="C4" s="319" t="s">
        <v>1609</v>
      </c>
      <c r="D4" s="319"/>
      <c r="E4" s="319"/>
      <c r="F4" s="319"/>
      <c r="G4" s="319"/>
      <c r="H4" s="319"/>
      <c r="I4" s="319"/>
      <c r="J4" s="319"/>
      <c r="K4" s="195"/>
    </row>
    <row r="5" spans="2:11" customFormat="1" ht="5.25" customHeight="1" x14ac:dyDescent="0.2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 x14ac:dyDescent="0.2">
      <c r="B6" s="194"/>
      <c r="C6" s="318" t="s">
        <v>1610</v>
      </c>
      <c r="D6" s="318"/>
      <c r="E6" s="318"/>
      <c r="F6" s="318"/>
      <c r="G6" s="318"/>
      <c r="H6" s="318"/>
      <c r="I6" s="318"/>
      <c r="J6" s="318"/>
      <c r="K6" s="195"/>
    </row>
    <row r="7" spans="2:11" customFormat="1" ht="15" customHeight="1" x14ac:dyDescent="0.2">
      <c r="B7" s="198"/>
      <c r="C7" s="318" t="s">
        <v>1611</v>
      </c>
      <c r="D7" s="318"/>
      <c r="E7" s="318"/>
      <c r="F7" s="318"/>
      <c r="G7" s="318"/>
      <c r="H7" s="318"/>
      <c r="I7" s="318"/>
      <c r="J7" s="318"/>
      <c r="K7" s="195"/>
    </row>
    <row r="8" spans="2:11" customFormat="1" ht="12.75" customHeight="1" x14ac:dyDescent="0.2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 x14ac:dyDescent="0.2">
      <c r="B9" s="198"/>
      <c r="C9" s="318" t="s">
        <v>1612</v>
      </c>
      <c r="D9" s="318"/>
      <c r="E9" s="318"/>
      <c r="F9" s="318"/>
      <c r="G9" s="318"/>
      <c r="H9" s="318"/>
      <c r="I9" s="318"/>
      <c r="J9" s="318"/>
      <c r="K9" s="195"/>
    </row>
    <row r="10" spans="2:11" customFormat="1" ht="15" customHeight="1" x14ac:dyDescent="0.2">
      <c r="B10" s="198"/>
      <c r="C10" s="197"/>
      <c r="D10" s="318" t="s">
        <v>1613</v>
      </c>
      <c r="E10" s="318"/>
      <c r="F10" s="318"/>
      <c r="G10" s="318"/>
      <c r="H10" s="318"/>
      <c r="I10" s="318"/>
      <c r="J10" s="318"/>
      <c r="K10" s="195"/>
    </row>
    <row r="11" spans="2:11" customFormat="1" ht="15" customHeight="1" x14ac:dyDescent="0.2">
      <c r="B11" s="198"/>
      <c r="C11" s="199"/>
      <c r="D11" s="318" t="s">
        <v>1614</v>
      </c>
      <c r="E11" s="318"/>
      <c r="F11" s="318"/>
      <c r="G11" s="318"/>
      <c r="H11" s="318"/>
      <c r="I11" s="318"/>
      <c r="J11" s="318"/>
      <c r="K11" s="195"/>
    </row>
    <row r="12" spans="2:11" customFormat="1" ht="15" customHeight="1" x14ac:dyDescent="0.2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 x14ac:dyDescent="0.2">
      <c r="B13" s="198"/>
      <c r="C13" s="199"/>
      <c r="D13" s="200" t="s">
        <v>1615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 x14ac:dyDescent="0.2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 x14ac:dyDescent="0.2">
      <c r="B15" s="198"/>
      <c r="C15" s="199"/>
      <c r="D15" s="318" t="s">
        <v>1616</v>
      </c>
      <c r="E15" s="318"/>
      <c r="F15" s="318"/>
      <c r="G15" s="318"/>
      <c r="H15" s="318"/>
      <c r="I15" s="318"/>
      <c r="J15" s="318"/>
      <c r="K15" s="195"/>
    </row>
    <row r="16" spans="2:11" customFormat="1" ht="15" customHeight="1" x14ac:dyDescent="0.2">
      <c r="B16" s="198"/>
      <c r="C16" s="199"/>
      <c r="D16" s="318" t="s">
        <v>1617</v>
      </c>
      <c r="E16" s="318"/>
      <c r="F16" s="318"/>
      <c r="G16" s="318"/>
      <c r="H16" s="318"/>
      <c r="I16" s="318"/>
      <c r="J16" s="318"/>
      <c r="K16" s="195"/>
    </row>
    <row r="17" spans="2:11" customFormat="1" ht="15" customHeight="1" x14ac:dyDescent="0.2">
      <c r="B17" s="198"/>
      <c r="C17" s="199"/>
      <c r="D17" s="318" t="s">
        <v>1618</v>
      </c>
      <c r="E17" s="318"/>
      <c r="F17" s="318"/>
      <c r="G17" s="318"/>
      <c r="H17" s="318"/>
      <c r="I17" s="318"/>
      <c r="J17" s="318"/>
      <c r="K17" s="195"/>
    </row>
    <row r="18" spans="2:11" customFormat="1" ht="15" customHeight="1" x14ac:dyDescent="0.2">
      <c r="B18" s="198"/>
      <c r="C18" s="199"/>
      <c r="D18" s="199"/>
      <c r="E18" s="201" t="s">
        <v>81</v>
      </c>
      <c r="F18" s="318" t="s">
        <v>1619</v>
      </c>
      <c r="G18" s="318"/>
      <c r="H18" s="318"/>
      <c r="I18" s="318"/>
      <c r="J18" s="318"/>
      <c r="K18" s="195"/>
    </row>
    <row r="19" spans="2:11" customFormat="1" ht="15" customHeight="1" x14ac:dyDescent="0.2">
      <c r="B19" s="198"/>
      <c r="C19" s="199"/>
      <c r="D19" s="199"/>
      <c r="E19" s="201" t="s">
        <v>1620</v>
      </c>
      <c r="F19" s="318" t="s">
        <v>1621</v>
      </c>
      <c r="G19" s="318"/>
      <c r="H19" s="318"/>
      <c r="I19" s="318"/>
      <c r="J19" s="318"/>
      <c r="K19" s="195"/>
    </row>
    <row r="20" spans="2:11" customFormat="1" ht="15" customHeight="1" x14ac:dyDescent="0.2">
      <c r="B20" s="198"/>
      <c r="C20" s="199"/>
      <c r="D20" s="199"/>
      <c r="E20" s="201" t="s">
        <v>1622</v>
      </c>
      <c r="F20" s="318" t="s">
        <v>1623</v>
      </c>
      <c r="G20" s="318"/>
      <c r="H20" s="318"/>
      <c r="I20" s="318"/>
      <c r="J20" s="318"/>
      <c r="K20" s="195"/>
    </row>
    <row r="21" spans="2:11" customFormat="1" ht="15" customHeight="1" x14ac:dyDescent="0.2">
      <c r="B21" s="198"/>
      <c r="C21" s="199"/>
      <c r="D21" s="199"/>
      <c r="E21" s="201" t="s">
        <v>107</v>
      </c>
      <c r="F21" s="318" t="s">
        <v>1624</v>
      </c>
      <c r="G21" s="318"/>
      <c r="H21" s="318"/>
      <c r="I21" s="318"/>
      <c r="J21" s="318"/>
      <c r="K21" s="195"/>
    </row>
    <row r="22" spans="2:11" customFormat="1" ht="15" customHeight="1" x14ac:dyDescent="0.2">
      <c r="B22" s="198"/>
      <c r="C22" s="199"/>
      <c r="D22" s="199"/>
      <c r="E22" s="201" t="s">
        <v>1625</v>
      </c>
      <c r="F22" s="318" t="s">
        <v>1301</v>
      </c>
      <c r="G22" s="318"/>
      <c r="H22" s="318"/>
      <c r="I22" s="318"/>
      <c r="J22" s="318"/>
      <c r="K22" s="195"/>
    </row>
    <row r="23" spans="2:11" customFormat="1" ht="15" customHeight="1" x14ac:dyDescent="0.2">
      <c r="B23" s="198"/>
      <c r="C23" s="199"/>
      <c r="D23" s="199"/>
      <c r="E23" s="201" t="s">
        <v>87</v>
      </c>
      <c r="F23" s="318" t="s">
        <v>1626</v>
      </c>
      <c r="G23" s="318"/>
      <c r="H23" s="318"/>
      <c r="I23" s="318"/>
      <c r="J23" s="318"/>
      <c r="K23" s="195"/>
    </row>
    <row r="24" spans="2:11" customFormat="1" ht="12.75" customHeight="1" x14ac:dyDescent="0.2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 x14ac:dyDescent="0.2">
      <c r="B25" s="198"/>
      <c r="C25" s="318" t="s">
        <v>1627</v>
      </c>
      <c r="D25" s="318"/>
      <c r="E25" s="318"/>
      <c r="F25" s="318"/>
      <c r="G25" s="318"/>
      <c r="H25" s="318"/>
      <c r="I25" s="318"/>
      <c r="J25" s="318"/>
      <c r="K25" s="195"/>
    </row>
    <row r="26" spans="2:11" customFormat="1" ht="15" customHeight="1" x14ac:dyDescent="0.2">
      <c r="B26" s="198"/>
      <c r="C26" s="318" t="s">
        <v>1628</v>
      </c>
      <c r="D26" s="318"/>
      <c r="E26" s="318"/>
      <c r="F26" s="318"/>
      <c r="G26" s="318"/>
      <c r="H26" s="318"/>
      <c r="I26" s="318"/>
      <c r="J26" s="318"/>
      <c r="K26" s="195"/>
    </row>
    <row r="27" spans="2:11" customFormat="1" ht="15" customHeight="1" x14ac:dyDescent="0.2">
      <c r="B27" s="198"/>
      <c r="C27" s="197"/>
      <c r="D27" s="318" t="s">
        <v>1629</v>
      </c>
      <c r="E27" s="318"/>
      <c r="F27" s="318"/>
      <c r="G27" s="318"/>
      <c r="H27" s="318"/>
      <c r="I27" s="318"/>
      <c r="J27" s="318"/>
      <c r="K27" s="195"/>
    </row>
    <row r="28" spans="2:11" customFormat="1" ht="15" customHeight="1" x14ac:dyDescent="0.2">
      <c r="B28" s="198"/>
      <c r="C28" s="199"/>
      <c r="D28" s="318" t="s">
        <v>1630</v>
      </c>
      <c r="E28" s="318"/>
      <c r="F28" s="318"/>
      <c r="G28" s="318"/>
      <c r="H28" s="318"/>
      <c r="I28" s="318"/>
      <c r="J28" s="318"/>
      <c r="K28" s="195"/>
    </row>
    <row r="29" spans="2:11" customFormat="1" ht="12.75" customHeight="1" x14ac:dyDescent="0.2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 x14ac:dyDescent="0.2">
      <c r="B30" s="198"/>
      <c r="C30" s="199"/>
      <c r="D30" s="318" t="s">
        <v>1631</v>
      </c>
      <c r="E30" s="318"/>
      <c r="F30" s="318"/>
      <c r="G30" s="318"/>
      <c r="H30" s="318"/>
      <c r="I30" s="318"/>
      <c r="J30" s="318"/>
      <c r="K30" s="195"/>
    </row>
    <row r="31" spans="2:11" customFormat="1" ht="15" customHeight="1" x14ac:dyDescent="0.2">
      <c r="B31" s="198"/>
      <c r="C31" s="199"/>
      <c r="D31" s="318" t="s">
        <v>1632</v>
      </c>
      <c r="E31" s="318"/>
      <c r="F31" s="318"/>
      <c r="G31" s="318"/>
      <c r="H31" s="318"/>
      <c r="I31" s="318"/>
      <c r="J31" s="318"/>
      <c r="K31" s="195"/>
    </row>
    <row r="32" spans="2:11" customFormat="1" ht="12.75" customHeight="1" x14ac:dyDescent="0.2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 x14ac:dyDescent="0.2">
      <c r="B33" s="198"/>
      <c r="C33" s="199"/>
      <c r="D33" s="318" t="s">
        <v>1633</v>
      </c>
      <c r="E33" s="318"/>
      <c r="F33" s="318"/>
      <c r="G33" s="318"/>
      <c r="H33" s="318"/>
      <c r="I33" s="318"/>
      <c r="J33" s="318"/>
      <c r="K33" s="195"/>
    </row>
    <row r="34" spans="2:11" customFormat="1" ht="15" customHeight="1" x14ac:dyDescent="0.2">
      <c r="B34" s="198"/>
      <c r="C34" s="199"/>
      <c r="D34" s="318" t="s">
        <v>1634</v>
      </c>
      <c r="E34" s="318"/>
      <c r="F34" s="318"/>
      <c r="G34" s="318"/>
      <c r="H34" s="318"/>
      <c r="I34" s="318"/>
      <c r="J34" s="318"/>
      <c r="K34" s="195"/>
    </row>
    <row r="35" spans="2:11" customFormat="1" ht="15" customHeight="1" x14ac:dyDescent="0.2">
      <c r="B35" s="198"/>
      <c r="C35" s="199"/>
      <c r="D35" s="318" t="s">
        <v>1635</v>
      </c>
      <c r="E35" s="318"/>
      <c r="F35" s="318"/>
      <c r="G35" s="318"/>
      <c r="H35" s="318"/>
      <c r="I35" s="318"/>
      <c r="J35" s="318"/>
      <c r="K35" s="195"/>
    </row>
    <row r="36" spans="2:11" customFormat="1" ht="15" customHeight="1" x14ac:dyDescent="0.2">
      <c r="B36" s="198"/>
      <c r="C36" s="199"/>
      <c r="D36" s="197"/>
      <c r="E36" s="200" t="s">
        <v>141</v>
      </c>
      <c r="F36" s="197"/>
      <c r="G36" s="318" t="s">
        <v>1636</v>
      </c>
      <c r="H36" s="318"/>
      <c r="I36" s="318"/>
      <c r="J36" s="318"/>
      <c r="K36" s="195"/>
    </row>
    <row r="37" spans="2:11" customFormat="1" ht="30.75" customHeight="1" x14ac:dyDescent="0.2">
      <c r="B37" s="198"/>
      <c r="C37" s="199"/>
      <c r="D37" s="197"/>
      <c r="E37" s="200" t="s">
        <v>1637</v>
      </c>
      <c r="F37" s="197"/>
      <c r="G37" s="318" t="s">
        <v>1638</v>
      </c>
      <c r="H37" s="318"/>
      <c r="I37" s="318"/>
      <c r="J37" s="318"/>
      <c r="K37" s="195"/>
    </row>
    <row r="38" spans="2:11" customFormat="1" ht="15" customHeight="1" x14ac:dyDescent="0.2">
      <c r="B38" s="198"/>
      <c r="C38" s="199"/>
      <c r="D38" s="197"/>
      <c r="E38" s="200" t="s">
        <v>56</v>
      </c>
      <c r="F38" s="197"/>
      <c r="G38" s="318" t="s">
        <v>1639</v>
      </c>
      <c r="H38" s="318"/>
      <c r="I38" s="318"/>
      <c r="J38" s="318"/>
      <c r="K38" s="195"/>
    </row>
    <row r="39" spans="2:11" customFormat="1" ht="15" customHeight="1" x14ac:dyDescent="0.2">
      <c r="B39" s="198"/>
      <c r="C39" s="199"/>
      <c r="D39" s="197"/>
      <c r="E39" s="200" t="s">
        <v>57</v>
      </c>
      <c r="F39" s="197"/>
      <c r="G39" s="318" t="s">
        <v>1640</v>
      </c>
      <c r="H39" s="318"/>
      <c r="I39" s="318"/>
      <c r="J39" s="318"/>
      <c r="K39" s="195"/>
    </row>
    <row r="40" spans="2:11" customFormat="1" ht="15" customHeight="1" x14ac:dyDescent="0.2">
      <c r="B40" s="198"/>
      <c r="C40" s="199"/>
      <c r="D40" s="197"/>
      <c r="E40" s="200" t="s">
        <v>142</v>
      </c>
      <c r="F40" s="197"/>
      <c r="G40" s="318" t="s">
        <v>1641</v>
      </c>
      <c r="H40" s="318"/>
      <c r="I40" s="318"/>
      <c r="J40" s="318"/>
      <c r="K40" s="195"/>
    </row>
    <row r="41" spans="2:11" customFormat="1" ht="15" customHeight="1" x14ac:dyDescent="0.2">
      <c r="B41" s="198"/>
      <c r="C41" s="199"/>
      <c r="D41" s="197"/>
      <c r="E41" s="200" t="s">
        <v>143</v>
      </c>
      <c r="F41" s="197"/>
      <c r="G41" s="318" t="s">
        <v>1642</v>
      </c>
      <c r="H41" s="318"/>
      <c r="I41" s="318"/>
      <c r="J41" s="318"/>
      <c r="K41" s="195"/>
    </row>
    <row r="42" spans="2:11" customFormat="1" ht="15" customHeight="1" x14ac:dyDescent="0.2">
      <c r="B42" s="198"/>
      <c r="C42" s="199"/>
      <c r="D42" s="197"/>
      <c r="E42" s="200" t="s">
        <v>1643</v>
      </c>
      <c r="F42" s="197"/>
      <c r="G42" s="318" t="s">
        <v>1644</v>
      </c>
      <c r="H42" s="318"/>
      <c r="I42" s="318"/>
      <c r="J42" s="318"/>
      <c r="K42" s="195"/>
    </row>
    <row r="43" spans="2:11" customFormat="1" ht="15" customHeight="1" x14ac:dyDescent="0.2">
      <c r="B43" s="198"/>
      <c r="C43" s="199"/>
      <c r="D43" s="197"/>
      <c r="E43" s="200"/>
      <c r="F43" s="197"/>
      <c r="G43" s="318" t="s">
        <v>1645</v>
      </c>
      <c r="H43" s="318"/>
      <c r="I43" s="318"/>
      <c r="J43" s="318"/>
      <c r="K43" s="195"/>
    </row>
    <row r="44" spans="2:11" customFormat="1" ht="15" customHeight="1" x14ac:dyDescent="0.2">
      <c r="B44" s="198"/>
      <c r="C44" s="199"/>
      <c r="D44" s="197"/>
      <c r="E44" s="200" t="s">
        <v>1646</v>
      </c>
      <c r="F44" s="197"/>
      <c r="G44" s="318" t="s">
        <v>1647</v>
      </c>
      <c r="H44" s="318"/>
      <c r="I44" s="318"/>
      <c r="J44" s="318"/>
      <c r="K44" s="195"/>
    </row>
    <row r="45" spans="2:11" customFormat="1" ht="15" customHeight="1" x14ac:dyDescent="0.2">
      <c r="B45" s="198"/>
      <c r="C45" s="199"/>
      <c r="D45" s="197"/>
      <c r="E45" s="200" t="s">
        <v>145</v>
      </c>
      <c r="F45" s="197"/>
      <c r="G45" s="318" t="s">
        <v>1648</v>
      </c>
      <c r="H45" s="318"/>
      <c r="I45" s="318"/>
      <c r="J45" s="318"/>
      <c r="K45" s="195"/>
    </row>
    <row r="46" spans="2:11" customFormat="1" ht="12.75" customHeight="1" x14ac:dyDescent="0.2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 x14ac:dyDescent="0.2">
      <c r="B47" s="198"/>
      <c r="C47" s="199"/>
      <c r="D47" s="318" t="s">
        <v>1649</v>
      </c>
      <c r="E47" s="318"/>
      <c r="F47" s="318"/>
      <c r="G47" s="318"/>
      <c r="H47" s="318"/>
      <c r="I47" s="318"/>
      <c r="J47" s="318"/>
      <c r="K47" s="195"/>
    </row>
    <row r="48" spans="2:11" customFormat="1" ht="15" customHeight="1" x14ac:dyDescent="0.2">
      <c r="B48" s="198"/>
      <c r="C48" s="199"/>
      <c r="D48" s="199"/>
      <c r="E48" s="318" t="s">
        <v>1650</v>
      </c>
      <c r="F48" s="318"/>
      <c r="G48" s="318"/>
      <c r="H48" s="318"/>
      <c r="I48" s="318"/>
      <c r="J48" s="318"/>
      <c r="K48" s="195"/>
    </row>
    <row r="49" spans="2:11" customFormat="1" ht="15" customHeight="1" x14ac:dyDescent="0.2">
      <c r="B49" s="198"/>
      <c r="C49" s="199"/>
      <c r="D49" s="199"/>
      <c r="E49" s="318" t="s">
        <v>1651</v>
      </c>
      <c r="F49" s="318"/>
      <c r="G49" s="318"/>
      <c r="H49" s="318"/>
      <c r="I49" s="318"/>
      <c r="J49" s="318"/>
      <c r="K49" s="195"/>
    </row>
    <row r="50" spans="2:11" customFormat="1" ht="15" customHeight="1" x14ac:dyDescent="0.2">
      <c r="B50" s="198"/>
      <c r="C50" s="199"/>
      <c r="D50" s="199"/>
      <c r="E50" s="318" t="s">
        <v>1652</v>
      </c>
      <c r="F50" s="318"/>
      <c r="G50" s="318"/>
      <c r="H50" s="318"/>
      <c r="I50" s="318"/>
      <c r="J50" s="318"/>
      <c r="K50" s="195"/>
    </row>
    <row r="51" spans="2:11" customFormat="1" ht="15" customHeight="1" x14ac:dyDescent="0.2">
      <c r="B51" s="198"/>
      <c r="C51" s="199"/>
      <c r="D51" s="318" t="s">
        <v>1653</v>
      </c>
      <c r="E51" s="318"/>
      <c r="F51" s="318"/>
      <c r="G51" s="318"/>
      <c r="H51" s="318"/>
      <c r="I51" s="318"/>
      <c r="J51" s="318"/>
      <c r="K51" s="195"/>
    </row>
    <row r="52" spans="2:11" customFormat="1" ht="25.5" customHeight="1" x14ac:dyDescent="0.3">
      <c r="B52" s="194"/>
      <c r="C52" s="319" t="s">
        <v>1654</v>
      </c>
      <c r="D52" s="319"/>
      <c r="E52" s="319"/>
      <c r="F52" s="319"/>
      <c r="G52" s="319"/>
      <c r="H52" s="319"/>
      <c r="I52" s="319"/>
      <c r="J52" s="319"/>
      <c r="K52" s="195"/>
    </row>
    <row r="53" spans="2:11" customFormat="1" ht="5.25" customHeight="1" x14ac:dyDescent="0.2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 x14ac:dyDescent="0.2">
      <c r="B54" s="194"/>
      <c r="C54" s="318" t="s">
        <v>1655</v>
      </c>
      <c r="D54" s="318"/>
      <c r="E54" s="318"/>
      <c r="F54" s="318"/>
      <c r="G54" s="318"/>
      <c r="H54" s="318"/>
      <c r="I54" s="318"/>
      <c r="J54" s="318"/>
      <c r="K54" s="195"/>
    </row>
    <row r="55" spans="2:11" customFormat="1" ht="15" customHeight="1" x14ac:dyDescent="0.2">
      <c r="B55" s="194"/>
      <c r="C55" s="318" t="s">
        <v>1656</v>
      </c>
      <c r="D55" s="318"/>
      <c r="E55" s="318"/>
      <c r="F55" s="318"/>
      <c r="G55" s="318"/>
      <c r="H55" s="318"/>
      <c r="I55" s="318"/>
      <c r="J55" s="318"/>
      <c r="K55" s="195"/>
    </row>
    <row r="56" spans="2:11" customFormat="1" ht="12.75" customHeight="1" x14ac:dyDescent="0.2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 x14ac:dyDescent="0.2">
      <c r="B57" s="194"/>
      <c r="C57" s="318" t="s">
        <v>1657</v>
      </c>
      <c r="D57" s="318"/>
      <c r="E57" s="318"/>
      <c r="F57" s="318"/>
      <c r="G57" s="318"/>
      <c r="H57" s="318"/>
      <c r="I57" s="318"/>
      <c r="J57" s="318"/>
      <c r="K57" s="195"/>
    </row>
    <row r="58" spans="2:11" customFormat="1" ht="15" customHeight="1" x14ac:dyDescent="0.2">
      <c r="B58" s="194"/>
      <c r="C58" s="199"/>
      <c r="D58" s="318" t="s">
        <v>1658</v>
      </c>
      <c r="E58" s="318"/>
      <c r="F58" s="318"/>
      <c r="G58" s="318"/>
      <c r="H58" s="318"/>
      <c r="I58" s="318"/>
      <c r="J58" s="318"/>
      <c r="K58" s="195"/>
    </row>
    <row r="59" spans="2:11" customFormat="1" ht="15" customHeight="1" x14ac:dyDescent="0.2">
      <c r="B59" s="194"/>
      <c r="C59" s="199"/>
      <c r="D59" s="318" t="s">
        <v>1659</v>
      </c>
      <c r="E59" s="318"/>
      <c r="F59" s="318"/>
      <c r="G59" s="318"/>
      <c r="H59" s="318"/>
      <c r="I59" s="318"/>
      <c r="J59" s="318"/>
      <c r="K59" s="195"/>
    </row>
    <row r="60" spans="2:11" customFormat="1" ht="15" customHeight="1" x14ac:dyDescent="0.2">
      <c r="B60" s="194"/>
      <c r="C60" s="199"/>
      <c r="D60" s="318" t="s">
        <v>1660</v>
      </c>
      <c r="E60" s="318"/>
      <c r="F60" s="318"/>
      <c r="G60" s="318"/>
      <c r="H60" s="318"/>
      <c r="I60" s="318"/>
      <c r="J60" s="318"/>
      <c r="K60" s="195"/>
    </row>
    <row r="61" spans="2:11" customFormat="1" ht="15" customHeight="1" x14ac:dyDescent="0.2">
      <c r="B61" s="194"/>
      <c r="C61" s="199"/>
      <c r="D61" s="318" t="s">
        <v>1661</v>
      </c>
      <c r="E61" s="318"/>
      <c r="F61" s="318"/>
      <c r="G61" s="318"/>
      <c r="H61" s="318"/>
      <c r="I61" s="318"/>
      <c r="J61" s="318"/>
      <c r="K61" s="195"/>
    </row>
    <row r="62" spans="2:11" customFormat="1" ht="15" customHeight="1" x14ac:dyDescent="0.2">
      <c r="B62" s="194"/>
      <c r="C62" s="199"/>
      <c r="D62" s="321" t="s">
        <v>1662</v>
      </c>
      <c r="E62" s="321"/>
      <c r="F62" s="321"/>
      <c r="G62" s="321"/>
      <c r="H62" s="321"/>
      <c r="I62" s="321"/>
      <c r="J62" s="321"/>
      <c r="K62" s="195"/>
    </row>
    <row r="63" spans="2:11" customFormat="1" ht="15" customHeight="1" x14ac:dyDescent="0.2">
      <c r="B63" s="194"/>
      <c r="C63" s="199"/>
      <c r="D63" s="318" t="s">
        <v>1663</v>
      </c>
      <c r="E63" s="318"/>
      <c r="F63" s="318"/>
      <c r="G63" s="318"/>
      <c r="H63" s="318"/>
      <c r="I63" s="318"/>
      <c r="J63" s="318"/>
      <c r="K63" s="195"/>
    </row>
    <row r="64" spans="2:11" customFormat="1" ht="12.75" customHeight="1" x14ac:dyDescent="0.2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 x14ac:dyDescent="0.2">
      <c r="B65" s="194"/>
      <c r="C65" s="199"/>
      <c r="D65" s="318" t="s">
        <v>1664</v>
      </c>
      <c r="E65" s="318"/>
      <c r="F65" s="318"/>
      <c r="G65" s="318"/>
      <c r="H65" s="318"/>
      <c r="I65" s="318"/>
      <c r="J65" s="318"/>
      <c r="K65" s="195"/>
    </row>
    <row r="66" spans="2:11" customFormat="1" ht="15" customHeight="1" x14ac:dyDescent="0.2">
      <c r="B66" s="194"/>
      <c r="C66" s="199"/>
      <c r="D66" s="321" t="s">
        <v>1665</v>
      </c>
      <c r="E66" s="321"/>
      <c r="F66" s="321"/>
      <c r="G66" s="321"/>
      <c r="H66" s="321"/>
      <c r="I66" s="321"/>
      <c r="J66" s="321"/>
      <c r="K66" s="195"/>
    </row>
    <row r="67" spans="2:11" customFormat="1" ht="15" customHeight="1" x14ac:dyDescent="0.2">
      <c r="B67" s="194"/>
      <c r="C67" s="199"/>
      <c r="D67" s="318" t="s">
        <v>1666</v>
      </c>
      <c r="E67" s="318"/>
      <c r="F67" s="318"/>
      <c r="G67" s="318"/>
      <c r="H67" s="318"/>
      <c r="I67" s="318"/>
      <c r="J67" s="318"/>
      <c r="K67" s="195"/>
    </row>
    <row r="68" spans="2:11" customFormat="1" ht="15" customHeight="1" x14ac:dyDescent="0.2">
      <c r="B68" s="194"/>
      <c r="C68" s="199"/>
      <c r="D68" s="318" t="s">
        <v>1667</v>
      </c>
      <c r="E68" s="318"/>
      <c r="F68" s="318"/>
      <c r="G68" s="318"/>
      <c r="H68" s="318"/>
      <c r="I68" s="318"/>
      <c r="J68" s="318"/>
      <c r="K68" s="195"/>
    </row>
    <row r="69" spans="2:11" customFormat="1" ht="15" customHeight="1" x14ac:dyDescent="0.2">
      <c r="B69" s="194"/>
      <c r="C69" s="199"/>
      <c r="D69" s="318" t="s">
        <v>1668</v>
      </c>
      <c r="E69" s="318"/>
      <c r="F69" s="318"/>
      <c r="G69" s="318"/>
      <c r="H69" s="318"/>
      <c r="I69" s="318"/>
      <c r="J69" s="318"/>
      <c r="K69" s="195"/>
    </row>
    <row r="70" spans="2:11" customFormat="1" ht="15" customHeight="1" x14ac:dyDescent="0.2">
      <c r="B70" s="194"/>
      <c r="C70" s="199"/>
      <c r="D70" s="318" t="s">
        <v>1669</v>
      </c>
      <c r="E70" s="318"/>
      <c r="F70" s="318"/>
      <c r="G70" s="318"/>
      <c r="H70" s="318"/>
      <c r="I70" s="318"/>
      <c r="J70" s="318"/>
      <c r="K70" s="195"/>
    </row>
    <row r="71" spans="2:11" customFormat="1" ht="12.75" customHeight="1" x14ac:dyDescent="0.2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 x14ac:dyDescent="0.2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 x14ac:dyDescent="0.2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 x14ac:dyDescent="0.2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 x14ac:dyDescent="0.2">
      <c r="B75" s="211"/>
      <c r="C75" s="322" t="s">
        <v>1670</v>
      </c>
      <c r="D75" s="322"/>
      <c r="E75" s="322"/>
      <c r="F75" s="322"/>
      <c r="G75" s="322"/>
      <c r="H75" s="322"/>
      <c r="I75" s="322"/>
      <c r="J75" s="322"/>
      <c r="K75" s="212"/>
    </row>
    <row r="76" spans="2:11" customFormat="1" ht="17.25" customHeight="1" x14ac:dyDescent="0.2">
      <c r="B76" s="211"/>
      <c r="C76" s="213" t="s">
        <v>1671</v>
      </c>
      <c r="D76" s="213"/>
      <c r="E76" s="213"/>
      <c r="F76" s="213" t="s">
        <v>1672</v>
      </c>
      <c r="G76" s="214"/>
      <c r="H76" s="213" t="s">
        <v>57</v>
      </c>
      <c r="I76" s="213" t="s">
        <v>60</v>
      </c>
      <c r="J76" s="213" t="s">
        <v>1673</v>
      </c>
      <c r="K76" s="212"/>
    </row>
    <row r="77" spans="2:11" customFormat="1" ht="17.25" customHeight="1" x14ac:dyDescent="0.2">
      <c r="B77" s="211"/>
      <c r="C77" s="215" t="s">
        <v>1674</v>
      </c>
      <c r="D77" s="215"/>
      <c r="E77" s="215"/>
      <c r="F77" s="216" t="s">
        <v>1675</v>
      </c>
      <c r="G77" s="217"/>
      <c r="H77" s="215"/>
      <c r="I77" s="215"/>
      <c r="J77" s="215" t="s">
        <v>1676</v>
      </c>
      <c r="K77" s="212"/>
    </row>
    <row r="78" spans="2:11" customFormat="1" ht="5.25" customHeight="1" x14ac:dyDescent="0.2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 x14ac:dyDescent="0.2">
      <c r="B79" s="211"/>
      <c r="C79" s="200" t="s">
        <v>56</v>
      </c>
      <c r="D79" s="220"/>
      <c r="E79" s="220"/>
      <c r="F79" s="221" t="s">
        <v>1677</v>
      </c>
      <c r="G79" s="222"/>
      <c r="H79" s="200" t="s">
        <v>1678</v>
      </c>
      <c r="I79" s="200" t="s">
        <v>1679</v>
      </c>
      <c r="J79" s="200">
        <v>20</v>
      </c>
      <c r="K79" s="212"/>
    </row>
    <row r="80" spans="2:11" customFormat="1" ht="15" customHeight="1" x14ac:dyDescent="0.2">
      <c r="B80" s="211"/>
      <c r="C80" s="200" t="s">
        <v>1680</v>
      </c>
      <c r="D80" s="200"/>
      <c r="E80" s="200"/>
      <c r="F80" s="221" t="s">
        <v>1677</v>
      </c>
      <c r="G80" s="222"/>
      <c r="H80" s="200" t="s">
        <v>1681</v>
      </c>
      <c r="I80" s="200" t="s">
        <v>1679</v>
      </c>
      <c r="J80" s="200">
        <v>120</v>
      </c>
      <c r="K80" s="212"/>
    </row>
    <row r="81" spans="2:11" customFormat="1" ht="15" customHeight="1" x14ac:dyDescent="0.2">
      <c r="B81" s="223"/>
      <c r="C81" s="200" t="s">
        <v>1682</v>
      </c>
      <c r="D81" s="200"/>
      <c r="E81" s="200"/>
      <c r="F81" s="221" t="s">
        <v>1683</v>
      </c>
      <c r="G81" s="222"/>
      <c r="H81" s="200" t="s">
        <v>1684</v>
      </c>
      <c r="I81" s="200" t="s">
        <v>1679</v>
      </c>
      <c r="J81" s="200">
        <v>50</v>
      </c>
      <c r="K81" s="212"/>
    </row>
    <row r="82" spans="2:11" customFormat="1" ht="15" customHeight="1" x14ac:dyDescent="0.2">
      <c r="B82" s="223"/>
      <c r="C82" s="200" t="s">
        <v>1685</v>
      </c>
      <c r="D82" s="200"/>
      <c r="E82" s="200"/>
      <c r="F82" s="221" t="s">
        <v>1677</v>
      </c>
      <c r="G82" s="222"/>
      <c r="H82" s="200" t="s">
        <v>1686</v>
      </c>
      <c r="I82" s="200" t="s">
        <v>1687</v>
      </c>
      <c r="J82" s="200"/>
      <c r="K82" s="212"/>
    </row>
    <row r="83" spans="2:11" customFormat="1" ht="15" customHeight="1" x14ac:dyDescent="0.2">
      <c r="B83" s="223"/>
      <c r="C83" s="200" t="s">
        <v>1688</v>
      </c>
      <c r="D83" s="200"/>
      <c r="E83" s="200"/>
      <c r="F83" s="221" t="s">
        <v>1683</v>
      </c>
      <c r="G83" s="200"/>
      <c r="H83" s="200" t="s">
        <v>1689</v>
      </c>
      <c r="I83" s="200" t="s">
        <v>1679</v>
      </c>
      <c r="J83" s="200">
        <v>15</v>
      </c>
      <c r="K83" s="212"/>
    </row>
    <row r="84" spans="2:11" customFormat="1" ht="15" customHeight="1" x14ac:dyDescent="0.2">
      <c r="B84" s="223"/>
      <c r="C84" s="200" t="s">
        <v>1690</v>
      </c>
      <c r="D84" s="200"/>
      <c r="E84" s="200"/>
      <c r="F84" s="221" t="s">
        <v>1683</v>
      </c>
      <c r="G84" s="200"/>
      <c r="H84" s="200" t="s">
        <v>1691</v>
      </c>
      <c r="I84" s="200" t="s">
        <v>1679</v>
      </c>
      <c r="J84" s="200">
        <v>15</v>
      </c>
      <c r="K84" s="212"/>
    </row>
    <row r="85" spans="2:11" customFormat="1" ht="15" customHeight="1" x14ac:dyDescent="0.2">
      <c r="B85" s="223"/>
      <c r="C85" s="200" t="s">
        <v>1692</v>
      </c>
      <c r="D85" s="200"/>
      <c r="E85" s="200"/>
      <c r="F85" s="221" t="s">
        <v>1683</v>
      </c>
      <c r="G85" s="200"/>
      <c r="H85" s="200" t="s">
        <v>1693</v>
      </c>
      <c r="I85" s="200" t="s">
        <v>1679</v>
      </c>
      <c r="J85" s="200">
        <v>20</v>
      </c>
      <c r="K85" s="212"/>
    </row>
    <row r="86" spans="2:11" customFormat="1" ht="15" customHeight="1" x14ac:dyDescent="0.2">
      <c r="B86" s="223"/>
      <c r="C86" s="200" t="s">
        <v>1694</v>
      </c>
      <c r="D86" s="200"/>
      <c r="E86" s="200"/>
      <c r="F86" s="221" t="s">
        <v>1683</v>
      </c>
      <c r="G86" s="200"/>
      <c r="H86" s="200" t="s">
        <v>1695</v>
      </c>
      <c r="I86" s="200" t="s">
        <v>1679</v>
      </c>
      <c r="J86" s="200">
        <v>20</v>
      </c>
      <c r="K86" s="212"/>
    </row>
    <row r="87" spans="2:11" customFormat="1" ht="15" customHeight="1" x14ac:dyDescent="0.2">
      <c r="B87" s="223"/>
      <c r="C87" s="200" t="s">
        <v>1696</v>
      </c>
      <c r="D87" s="200"/>
      <c r="E87" s="200"/>
      <c r="F87" s="221" t="s">
        <v>1683</v>
      </c>
      <c r="G87" s="222"/>
      <c r="H87" s="200" t="s">
        <v>1697</v>
      </c>
      <c r="I87" s="200" t="s">
        <v>1679</v>
      </c>
      <c r="J87" s="200">
        <v>50</v>
      </c>
      <c r="K87" s="212"/>
    </row>
    <row r="88" spans="2:11" customFormat="1" ht="15" customHeight="1" x14ac:dyDescent="0.2">
      <c r="B88" s="223"/>
      <c r="C88" s="200" t="s">
        <v>1698</v>
      </c>
      <c r="D88" s="200"/>
      <c r="E88" s="200"/>
      <c r="F88" s="221" t="s">
        <v>1683</v>
      </c>
      <c r="G88" s="222"/>
      <c r="H88" s="200" t="s">
        <v>1699</v>
      </c>
      <c r="I88" s="200" t="s">
        <v>1679</v>
      </c>
      <c r="J88" s="200">
        <v>20</v>
      </c>
      <c r="K88" s="212"/>
    </row>
    <row r="89" spans="2:11" customFormat="1" ht="15" customHeight="1" x14ac:dyDescent="0.2">
      <c r="B89" s="223"/>
      <c r="C89" s="200" t="s">
        <v>1700</v>
      </c>
      <c r="D89" s="200"/>
      <c r="E89" s="200"/>
      <c r="F89" s="221" t="s">
        <v>1683</v>
      </c>
      <c r="G89" s="222"/>
      <c r="H89" s="200" t="s">
        <v>1701</v>
      </c>
      <c r="I89" s="200" t="s">
        <v>1679</v>
      </c>
      <c r="J89" s="200">
        <v>20</v>
      </c>
      <c r="K89" s="212"/>
    </row>
    <row r="90" spans="2:11" customFormat="1" ht="15" customHeight="1" x14ac:dyDescent="0.2">
      <c r="B90" s="223"/>
      <c r="C90" s="200" t="s">
        <v>1702</v>
      </c>
      <c r="D90" s="200"/>
      <c r="E90" s="200"/>
      <c r="F90" s="221" t="s">
        <v>1683</v>
      </c>
      <c r="G90" s="222"/>
      <c r="H90" s="200" t="s">
        <v>1703</v>
      </c>
      <c r="I90" s="200" t="s">
        <v>1679</v>
      </c>
      <c r="J90" s="200">
        <v>50</v>
      </c>
      <c r="K90" s="212"/>
    </row>
    <row r="91" spans="2:11" customFormat="1" ht="15" customHeight="1" x14ac:dyDescent="0.2">
      <c r="B91" s="223"/>
      <c r="C91" s="200" t="s">
        <v>1704</v>
      </c>
      <c r="D91" s="200"/>
      <c r="E91" s="200"/>
      <c r="F91" s="221" t="s">
        <v>1683</v>
      </c>
      <c r="G91" s="222"/>
      <c r="H91" s="200" t="s">
        <v>1704</v>
      </c>
      <c r="I91" s="200" t="s">
        <v>1679</v>
      </c>
      <c r="J91" s="200">
        <v>50</v>
      </c>
      <c r="K91" s="212"/>
    </row>
    <row r="92" spans="2:11" customFormat="1" ht="15" customHeight="1" x14ac:dyDescent="0.2">
      <c r="B92" s="223"/>
      <c r="C92" s="200" t="s">
        <v>1705</v>
      </c>
      <c r="D92" s="200"/>
      <c r="E92" s="200"/>
      <c r="F92" s="221" t="s">
        <v>1683</v>
      </c>
      <c r="G92" s="222"/>
      <c r="H92" s="200" t="s">
        <v>1706</v>
      </c>
      <c r="I92" s="200" t="s">
        <v>1679</v>
      </c>
      <c r="J92" s="200">
        <v>255</v>
      </c>
      <c r="K92" s="212"/>
    </row>
    <row r="93" spans="2:11" customFormat="1" ht="15" customHeight="1" x14ac:dyDescent="0.2">
      <c r="B93" s="223"/>
      <c r="C93" s="200" t="s">
        <v>1707</v>
      </c>
      <c r="D93" s="200"/>
      <c r="E93" s="200"/>
      <c r="F93" s="221" t="s">
        <v>1677</v>
      </c>
      <c r="G93" s="222"/>
      <c r="H93" s="200" t="s">
        <v>1708</v>
      </c>
      <c r="I93" s="200" t="s">
        <v>1709</v>
      </c>
      <c r="J93" s="200"/>
      <c r="K93" s="212"/>
    </row>
    <row r="94" spans="2:11" customFormat="1" ht="15" customHeight="1" x14ac:dyDescent="0.2">
      <c r="B94" s="223"/>
      <c r="C94" s="200" t="s">
        <v>1710</v>
      </c>
      <c r="D94" s="200"/>
      <c r="E94" s="200"/>
      <c r="F94" s="221" t="s">
        <v>1677</v>
      </c>
      <c r="G94" s="222"/>
      <c r="H94" s="200" t="s">
        <v>1711</v>
      </c>
      <c r="I94" s="200" t="s">
        <v>1712</v>
      </c>
      <c r="J94" s="200"/>
      <c r="K94" s="212"/>
    </row>
    <row r="95" spans="2:11" customFormat="1" ht="15" customHeight="1" x14ac:dyDescent="0.2">
      <c r="B95" s="223"/>
      <c r="C95" s="200" t="s">
        <v>1713</v>
      </c>
      <c r="D95" s="200"/>
      <c r="E95" s="200"/>
      <c r="F95" s="221" t="s">
        <v>1677</v>
      </c>
      <c r="G95" s="222"/>
      <c r="H95" s="200" t="s">
        <v>1713</v>
      </c>
      <c r="I95" s="200" t="s">
        <v>1712</v>
      </c>
      <c r="J95" s="200"/>
      <c r="K95" s="212"/>
    </row>
    <row r="96" spans="2:11" customFormat="1" ht="15" customHeight="1" x14ac:dyDescent="0.2">
      <c r="B96" s="223"/>
      <c r="C96" s="200" t="s">
        <v>41</v>
      </c>
      <c r="D96" s="200"/>
      <c r="E96" s="200"/>
      <c r="F96" s="221" t="s">
        <v>1677</v>
      </c>
      <c r="G96" s="222"/>
      <c r="H96" s="200" t="s">
        <v>1714</v>
      </c>
      <c r="I96" s="200" t="s">
        <v>1712</v>
      </c>
      <c r="J96" s="200"/>
      <c r="K96" s="212"/>
    </row>
    <row r="97" spans="2:11" customFormat="1" ht="15" customHeight="1" x14ac:dyDescent="0.2">
      <c r="B97" s="223"/>
      <c r="C97" s="200" t="s">
        <v>51</v>
      </c>
      <c r="D97" s="200"/>
      <c r="E97" s="200"/>
      <c r="F97" s="221" t="s">
        <v>1677</v>
      </c>
      <c r="G97" s="222"/>
      <c r="H97" s="200" t="s">
        <v>1715</v>
      </c>
      <c r="I97" s="200" t="s">
        <v>1712</v>
      </c>
      <c r="J97" s="200"/>
      <c r="K97" s="212"/>
    </row>
    <row r="98" spans="2:11" customFormat="1" ht="15" customHeight="1" x14ac:dyDescent="0.2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 x14ac:dyDescent="0.2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 x14ac:dyDescent="0.2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 x14ac:dyDescent="0.2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 x14ac:dyDescent="0.2">
      <c r="B102" s="211"/>
      <c r="C102" s="322" t="s">
        <v>1716</v>
      </c>
      <c r="D102" s="322"/>
      <c r="E102" s="322"/>
      <c r="F102" s="322"/>
      <c r="G102" s="322"/>
      <c r="H102" s="322"/>
      <c r="I102" s="322"/>
      <c r="J102" s="322"/>
      <c r="K102" s="212"/>
    </row>
    <row r="103" spans="2:11" customFormat="1" ht="17.25" customHeight="1" x14ac:dyDescent="0.2">
      <c r="B103" s="211"/>
      <c r="C103" s="213" t="s">
        <v>1671</v>
      </c>
      <c r="D103" s="213"/>
      <c r="E103" s="213"/>
      <c r="F103" s="213" t="s">
        <v>1672</v>
      </c>
      <c r="G103" s="214"/>
      <c r="H103" s="213" t="s">
        <v>57</v>
      </c>
      <c r="I103" s="213" t="s">
        <v>60</v>
      </c>
      <c r="J103" s="213" t="s">
        <v>1673</v>
      </c>
      <c r="K103" s="212"/>
    </row>
    <row r="104" spans="2:11" customFormat="1" ht="17.25" customHeight="1" x14ac:dyDescent="0.2">
      <c r="B104" s="211"/>
      <c r="C104" s="215" t="s">
        <v>1674</v>
      </c>
      <c r="D104" s="215"/>
      <c r="E104" s="215"/>
      <c r="F104" s="216" t="s">
        <v>1675</v>
      </c>
      <c r="G104" s="217"/>
      <c r="H104" s="215"/>
      <c r="I104" s="215"/>
      <c r="J104" s="215" t="s">
        <v>1676</v>
      </c>
      <c r="K104" s="212"/>
    </row>
    <row r="105" spans="2:11" customFormat="1" ht="5.25" customHeight="1" x14ac:dyDescent="0.2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 x14ac:dyDescent="0.2">
      <c r="B106" s="211"/>
      <c r="C106" s="200" t="s">
        <v>56</v>
      </c>
      <c r="D106" s="220"/>
      <c r="E106" s="220"/>
      <c r="F106" s="221" t="s">
        <v>1677</v>
      </c>
      <c r="G106" s="200"/>
      <c r="H106" s="200" t="s">
        <v>1717</v>
      </c>
      <c r="I106" s="200" t="s">
        <v>1679</v>
      </c>
      <c r="J106" s="200">
        <v>20</v>
      </c>
      <c r="K106" s="212"/>
    </row>
    <row r="107" spans="2:11" customFormat="1" ht="15" customHeight="1" x14ac:dyDescent="0.2">
      <c r="B107" s="211"/>
      <c r="C107" s="200" t="s">
        <v>1680</v>
      </c>
      <c r="D107" s="200"/>
      <c r="E107" s="200"/>
      <c r="F107" s="221" t="s">
        <v>1677</v>
      </c>
      <c r="G107" s="200"/>
      <c r="H107" s="200" t="s">
        <v>1717</v>
      </c>
      <c r="I107" s="200" t="s">
        <v>1679</v>
      </c>
      <c r="J107" s="200">
        <v>120</v>
      </c>
      <c r="K107" s="212"/>
    </row>
    <row r="108" spans="2:11" customFormat="1" ht="15" customHeight="1" x14ac:dyDescent="0.2">
      <c r="B108" s="223"/>
      <c r="C108" s="200" t="s">
        <v>1682</v>
      </c>
      <c r="D108" s="200"/>
      <c r="E108" s="200"/>
      <c r="F108" s="221" t="s">
        <v>1683</v>
      </c>
      <c r="G108" s="200"/>
      <c r="H108" s="200" t="s">
        <v>1717</v>
      </c>
      <c r="I108" s="200" t="s">
        <v>1679</v>
      </c>
      <c r="J108" s="200">
        <v>50</v>
      </c>
      <c r="K108" s="212"/>
    </row>
    <row r="109" spans="2:11" customFormat="1" ht="15" customHeight="1" x14ac:dyDescent="0.2">
      <c r="B109" s="223"/>
      <c r="C109" s="200" t="s">
        <v>1685</v>
      </c>
      <c r="D109" s="200"/>
      <c r="E109" s="200"/>
      <c r="F109" s="221" t="s">
        <v>1677</v>
      </c>
      <c r="G109" s="200"/>
      <c r="H109" s="200" t="s">
        <v>1717</v>
      </c>
      <c r="I109" s="200" t="s">
        <v>1687</v>
      </c>
      <c r="J109" s="200"/>
      <c r="K109" s="212"/>
    </row>
    <row r="110" spans="2:11" customFormat="1" ht="15" customHeight="1" x14ac:dyDescent="0.2">
      <c r="B110" s="223"/>
      <c r="C110" s="200" t="s">
        <v>1696</v>
      </c>
      <c r="D110" s="200"/>
      <c r="E110" s="200"/>
      <c r="F110" s="221" t="s">
        <v>1683</v>
      </c>
      <c r="G110" s="200"/>
      <c r="H110" s="200" t="s">
        <v>1717</v>
      </c>
      <c r="I110" s="200" t="s">
        <v>1679</v>
      </c>
      <c r="J110" s="200">
        <v>50</v>
      </c>
      <c r="K110" s="212"/>
    </row>
    <row r="111" spans="2:11" customFormat="1" ht="15" customHeight="1" x14ac:dyDescent="0.2">
      <c r="B111" s="223"/>
      <c r="C111" s="200" t="s">
        <v>1704</v>
      </c>
      <c r="D111" s="200"/>
      <c r="E111" s="200"/>
      <c r="F111" s="221" t="s">
        <v>1683</v>
      </c>
      <c r="G111" s="200"/>
      <c r="H111" s="200" t="s">
        <v>1717</v>
      </c>
      <c r="I111" s="200" t="s">
        <v>1679</v>
      </c>
      <c r="J111" s="200">
        <v>50</v>
      </c>
      <c r="K111" s="212"/>
    </row>
    <row r="112" spans="2:11" customFormat="1" ht="15" customHeight="1" x14ac:dyDescent="0.2">
      <c r="B112" s="223"/>
      <c r="C112" s="200" t="s">
        <v>1702</v>
      </c>
      <c r="D112" s="200"/>
      <c r="E112" s="200"/>
      <c r="F112" s="221" t="s">
        <v>1683</v>
      </c>
      <c r="G112" s="200"/>
      <c r="H112" s="200" t="s">
        <v>1717</v>
      </c>
      <c r="I112" s="200" t="s">
        <v>1679</v>
      </c>
      <c r="J112" s="200">
        <v>50</v>
      </c>
      <c r="K112" s="212"/>
    </row>
    <row r="113" spans="2:11" customFormat="1" ht="15" customHeight="1" x14ac:dyDescent="0.2">
      <c r="B113" s="223"/>
      <c r="C113" s="200" t="s">
        <v>56</v>
      </c>
      <c r="D113" s="200"/>
      <c r="E113" s="200"/>
      <c r="F113" s="221" t="s">
        <v>1677</v>
      </c>
      <c r="G113" s="200"/>
      <c r="H113" s="200" t="s">
        <v>1718</v>
      </c>
      <c r="I113" s="200" t="s">
        <v>1679</v>
      </c>
      <c r="J113" s="200">
        <v>20</v>
      </c>
      <c r="K113" s="212"/>
    </row>
    <row r="114" spans="2:11" customFormat="1" ht="15" customHeight="1" x14ac:dyDescent="0.2">
      <c r="B114" s="223"/>
      <c r="C114" s="200" t="s">
        <v>1719</v>
      </c>
      <c r="D114" s="200"/>
      <c r="E114" s="200"/>
      <c r="F114" s="221" t="s">
        <v>1677</v>
      </c>
      <c r="G114" s="200"/>
      <c r="H114" s="200" t="s">
        <v>1720</v>
      </c>
      <c r="I114" s="200" t="s">
        <v>1679</v>
      </c>
      <c r="J114" s="200">
        <v>120</v>
      </c>
      <c r="K114" s="212"/>
    </row>
    <row r="115" spans="2:11" customFormat="1" ht="15" customHeight="1" x14ac:dyDescent="0.2">
      <c r="B115" s="223"/>
      <c r="C115" s="200" t="s">
        <v>41</v>
      </c>
      <c r="D115" s="200"/>
      <c r="E115" s="200"/>
      <c r="F115" s="221" t="s">
        <v>1677</v>
      </c>
      <c r="G115" s="200"/>
      <c r="H115" s="200" t="s">
        <v>1721</v>
      </c>
      <c r="I115" s="200" t="s">
        <v>1712</v>
      </c>
      <c r="J115" s="200"/>
      <c r="K115" s="212"/>
    </row>
    <row r="116" spans="2:11" customFormat="1" ht="15" customHeight="1" x14ac:dyDescent="0.2">
      <c r="B116" s="223"/>
      <c r="C116" s="200" t="s">
        <v>51</v>
      </c>
      <c r="D116" s="200"/>
      <c r="E116" s="200"/>
      <c r="F116" s="221" t="s">
        <v>1677</v>
      </c>
      <c r="G116" s="200"/>
      <c r="H116" s="200" t="s">
        <v>1722</v>
      </c>
      <c r="I116" s="200" t="s">
        <v>1712</v>
      </c>
      <c r="J116" s="200"/>
      <c r="K116" s="212"/>
    </row>
    <row r="117" spans="2:11" customFormat="1" ht="15" customHeight="1" x14ac:dyDescent="0.2">
      <c r="B117" s="223"/>
      <c r="C117" s="200" t="s">
        <v>60</v>
      </c>
      <c r="D117" s="200"/>
      <c r="E117" s="200"/>
      <c r="F117" s="221" t="s">
        <v>1677</v>
      </c>
      <c r="G117" s="200"/>
      <c r="H117" s="200" t="s">
        <v>1723</v>
      </c>
      <c r="I117" s="200" t="s">
        <v>1724</v>
      </c>
      <c r="J117" s="200"/>
      <c r="K117" s="212"/>
    </row>
    <row r="118" spans="2:11" customFormat="1" ht="15" customHeight="1" x14ac:dyDescent="0.2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 x14ac:dyDescent="0.2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 x14ac:dyDescent="0.2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 x14ac:dyDescent="0.2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 x14ac:dyDescent="0.2">
      <c r="B122" s="237"/>
      <c r="C122" s="320" t="s">
        <v>1725</v>
      </c>
      <c r="D122" s="320"/>
      <c r="E122" s="320"/>
      <c r="F122" s="320"/>
      <c r="G122" s="320"/>
      <c r="H122" s="320"/>
      <c r="I122" s="320"/>
      <c r="J122" s="320"/>
      <c r="K122" s="238"/>
    </row>
    <row r="123" spans="2:11" customFormat="1" ht="17.25" customHeight="1" x14ac:dyDescent="0.2">
      <c r="B123" s="239"/>
      <c r="C123" s="213" t="s">
        <v>1671</v>
      </c>
      <c r="D123" s="213"/>
      <c r="E123" s="213"/>
      <c r="F123" s="213" t="s">
        <v>1672</v>
      </c>
      <c r="G123" s="214"/>
      <c r="H123" s="213" t="s">
        <v>57</v>
      </c>
      <c r="I123" s="213" t="s">
        <v>60</v>
      </c>
      <c r="J123" s="213" t="s">
        <v>1673</v>
      </c>
      <c r="K123" s="240"/>
    </row>
    <row r="124" spans="2:11" customFormat="1" ht="17.25" customHeight="1" x14ac:dyDescent="0.2">
      <c r="B124" s="239"/>
      <c r="C124" s="215" t="s">
        <v>1674</v>
      </c>
      <c r="D124" s="215"/>
      <c r="E124" s="215"/>
      <c r="F124" s="216" t="s">
        <v>1675</v>
      </c>
      <c r="G124" s="217"/>
      <c r="H124" s="215"/>
      <c r="I124" s="215"/>
      <c r="J124" s="215" t="s">
        <v>1676</v>
      </c>
      <c r="K124" s="240"/>
    </row>
    <row r="125" spans="2:11" customFormat="1" ht="5.25" customHeight="1" x14ac:dyDescent="0.2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 x14ac:dyDescent="0.2">
      <c r="B126" s="241"/>
      <c r="C126" s="200" t="s">
        <v>1680</v>
      </c>
      <c r="D126" s="220"/>
      <c r="E126" s="220"/>
      <c r="F126" s="221" t="s">
        <v>1677</v>
      </c>
      <c r="G126" s="200"/>
      <c r="H126" s="200" t="s">
        <v>1717</v>
      </c>
      <c r="I126" s="200" t="s">
        <v>1679</v>
      </c>
      <c r="J126" s="200">
        <v>120</v>
      </c>
      <c r="K126" s="244"/>
    </row>
    <row r="127" spans="2:11" customFormat="1" ht="15" customHeight="1" x14ac:dyDescent="0.2">
      <c r="B127" s="241"/>
      <c r="C127" s="200" t="s">
        <v>1726</v>
      </c>
      <c r="D127" s="200"/>
      <c r="E127" s="200"/>
      <c r="F127" s="221" t="s">
        <v>1677</v>
      </c>
      <c r="G127" s="200"/>
      <c r="H127" s="200" t="s">
        <v>1727</v>
      </c>
      <c r="I127" s="200" t="s">
        <v>1679</v>
      </c>
      <c r="J127" s="200" t="s">
        <v>1728</v>
      </c>
      <c r="K127" s="244"/>
    </row>
    <row r="128" spans="2:11" customFormat="1" ht="15" customHeight="1" x14ac:dyDescent="0.2">
      <c r="B128" s="241"/>
      <c r="C128" s="200" t="s">
        <v>87</v>
      </c>
      <c r="D128" s="200"/>
      <c r="E128" s="200"/>
      <c r="F128" s="221" t="s">
        <v>1677</v>
      </c>
      <c r="G128" s="200"/>
      <c r="H128" s="200" t="s">
        <v>1729</v>
      </c>
      <c r="I128" s="200" t="s">
        <v>1679</v>
      </c>
      <c r="J128" s="200" t="s">
        <v>1728</v>
      </c>
      <c r="K128" s="244"/>
    </row>
    <row r="129" spans="2:11" customFormat="1" ht="15" customHeight="1" x14ac:dyDescent="0.2">
      <c r="B129" s="241"/>
      <c r="C129" s="200" t="s">
        <v>1688</v>
      </c>
      <c r="D129" s="200"/>
      <c r="E129" s="200"/>
      <c r="F129" s="221" t="s">
        <v>1683</v>
      </c>
      <c r="G129" s="200"/>
      <c r="H129" s="200" t="s">
        <v>1689</v>
      </c>
      <c r="I129" s="200" t="s">
        <v>1679</v>
      </c>
      <c r="J129" s="200">
        <v>15</v>
      </c>
      <c r="K129" s="244"/>
    </row>
    <row r="130" spans="2:11" customFormat="1" ht="15" customHeight="1" x14ac:dyDescent="0.2">
      <c r="B130" s="241"/>
      <c r="C130" s="200" t="s">
        <v>1690</v>
      </c>
      <c r="D130" s="200"/>
      <c r="E130" s="200"/>
      <c r="F130" s="221" t="s">
        <v>1683</v>
      </c>
      <c r="G130" s="200"/>
      <c r="H130" s="200" t="s">
        <v>1691</v>
      </c>
      <c r="I130" s="200" t="s">
        <v>1679</v>
      </c>
      <c r="J130" s="200">
        <v>15</v>
      </c>
      <c r="K130" s="244"/>
    </row>
    <row r="131" spans="2:11" customFormat="1" ht="15" customHeight="1" x14ac:dyDescent="0.2">
      <c r="B131" s="241"/>
      <c r="C131" s="200" t="s">
        <v>1692</v>
      </c>
      <c r="D131" s="200"/>
      <c r="E131" s="200"/>
      <c r="F131" s="221" t="s">
        <v>1683</v>
      </c>
      <c r="G131" s="200"/>
      <c r="H131" s="200" t="s">
        <v>1693</v>
      </c>
      <c r="I131" s="200" t="s">
        <v>1679</v>
      </c>
      <c r="J131" s="200">
        <v>20</v>
      </c>
      <c r="K131" s="244"/>
    </row>
    <row r="132" spans="2:11" customFormat="1" ht="15" customHeight="1" x14ac:dyDescent="0.2">
      <c r="B132" s="241"/>
      <c r="C132" s="200" t="s">
        <v>1694</v>
      </c>
      <c r="D132" s="200"/>
      <c r="E132" s="200"/>
      <c r="F132" s="221" t="s">
        <v>1683</v>
      </c>
      <c r="G132" s="200"/>
      <c r="H132" s="200" t="s">
        <v>1695</v>
      </c>
      <c r="I132" s="200" t="s">
        <v>1679</v>
      </c>
      <c r="J132" s="200">
        <v>20</v>
      </c>
      <c r="K132" s="244"/>
    </row>
    <row r="133" spans="2:11" customFormat="1" ht="15" customHeight="1" x14ac:dyDescent="0.2">
      <c r="B133" s="241"/>
      <c r="C133" s="200" t="s">
        <v>1682</v>
      </c>
      <c r="D133" s="200"/>
      <c r="E133" s="200"/>
      <c r="F133" s="221" t="s">
        <v>1683</v>
      </c>
      <c r="G133" s="200"/>
      <c r="H133" s="200" t="s">
        <v>1717</v>
      </c>
      <c r="I133" s="200" t="s">
        <v>1679</v>
      </c>
      <c r="J133" s="200">
        <v>50</v>
      </c>
      <c r="K133" s="244"/>
    </row>
    <row r="134" spans="2:11" customFormat="1" ht="15" customHeight="1" x14ac:dyDescent="0.2">
      <c r="B134" s="241"/>
      <c r="C134" s="200" t="s">
        <v>1696</v>
      </c>
      <c r="D134" s="200"/>
      <c r="E134" s="200"/>
      <c r="F134" s="221" t="s">
        <v>1683</v>
      </c>
      <c r="G134" s="200"/>
      <c r="H134" s="200" t="s">
        <v>1717</v>
      </c>
      <c r="I134" s="200" t="s">
        <v>1679</v>
      </c>
      <c r="J134" s="200">
        <v>50</v>
      </c>
      <c r="K134" s="244"/>
    </row>
    <row r="135" spans="2:11" customFormat="1" ht="15" customHeight="1" x14ac:dyDescent="0.2">
      <c r="B135" s="241"/>
      <c r="C135" s="200" t="s">
        <v>1702</v>
      </c>
      <c r="D135" s="200"/>
      <c r="E135" s="200"/>
      <c r="F135" s="221" t="s">
        <v>1683</v>
      </c>
      <c r="G135" s="200"/>
      <c r="H135" s="200" t="s">
        <v>1717</v>
      </c>
      <c r="I135" s="200" t="s">
        <v>1679</v>
      </c>
      <c r="J135" s="200">
        <v>50</v>
      </c>
      <c r="K135" s="244"/>
    </row>
    <row r="136" spans="2:11" customFormat="1" ht="15" customHeight="1" x14ac:dyDescent="0.2">
      <c r="B136" s="241"/>
      <c r="C136" s="200" t="s">
        <v>1704</v>
      </c>
      <c r="D136" s="200"/>
      <c r="E136" s="200"/>
      <c r="F136" s="221" t="s">
        <v>1683</v>
      </c>
      <c r="G136" s="200"/>
      <c r="H136" s="200" t="s">
        <v>1717</v>
      </c>
      <c r="I136" s="200" t="s">
        <v>1679</v>
      </c>
      <c r="J136" s="200">
        <v>50</v>
      </c>
      <c r="K136" s="244"/>
    </row>
    <row r="137" spans="2:11" customFormat="1" ht="15" customHeight="1" x14ac:dyDescent="0.2">
      <c r="B137" s="241"/>
      <c r="C137" s="200" t="s">
        <v>1705</v>
      </c>
      <c r="D137" s="200"/>
      <c r="E137" s="200"/>
      <c r="F137" s="221" t="s">
        <v>1683</v>
      </c>
      <c r="G137" s="200"/>
      <c r="H137" s="200" t="s">
        <v>1730</v>
      </c>
      <c r="I137" s="200" t="s">
        <v>1679</v>
      </c>
      <c r="J137" s="200">
        <v>255</v>
      </c>
      <c r="K137" s="244"/>
    </row>
    <row r="138" spans="2:11" customFormat="1" ht="15" customHeight="1" x14ac:dyDescent="0.2">
      <c r="B138" s="241"/>
      <c r="C138" s="200" t="s">
        <v>1707</v>
      </c>
      <c r="D138" s="200"/>
      <c r="E138" s="200"/>
      <c r="F138" s="221" t="s">
        <v>1677</v>
      </c>
      <c r="G138" s="200"/>
      <c r="H138" s="200" t="s">
        <v>1731</v>
      </c>
      <c r="I138" s="200" t="s">
        <v>1709</v>
      </c>
      <c r="J138" s="200"/>
      <c r="K138" s="244"/>
    </row>
    <row r="139" spans="2:11" customFormat="1" ht="15" customHeight="1" x14ac:dyDescent="0.2">
      <c r="B139" s="241"/>
      <c r="C139" s="200" t="s">
        <v>1710</v>
      </c>
      <c r="D139" s="200"/>
      <c r="E139" s="200"/>
      <c r="F139" s="221" t="s">
        <v>1677</v>
      </c>
      <c r="G139" s="200"/>
      <c r="H139" s="200" t="s">
        <v>1732</v>
      </c>
      <c r="I139" s="200" t="s">
        <v>1712</v>
      </c>
      <c r="J139" s="200"/>
      <c r="K139" s="244"/>
    </row>
    <row r="140" spans="2:11" customFormat="1" ht="15" customHeight="1" x14ac:dyDescent="0.2">
      <c r="B140" s="241"/>
      <c r="C140" s="200" t="s">
        <v>1713</v>
      </c>
      <c r="D140" s="200"/>
      <c r="E140" s="200"/>
      <c r="F140" s="221" t="s">
        <v>1677</v>
      </c>
      <c r="G140" s="200"/>
      <c r="H140" s="200" t="s">
        <v>1713</v>
      </c>
      <c r="I140" s="200" t="s">
        <v>1712</v>
      </c>
      <c r="J140" s="200"/>
      <c r="K140" s="244"/>
    </row>
    <row r="141" spans="2:11" customFormat="1" ht="15" customHeight="1" x14ac:dyDescent="0.2">
      <c r="B141" s="241"/>
      <c r="C141" s="200" t="s">
        <v>41</v>
      </c>
      <c r="D141" s="200"/>
      <c r="E141" s="200"/>
      <c r="F141" s="221" t="s">
        <v>1677</v>
      </c>
      <c r="G141" s="200"/>
      <c r="H141" s="200" t="s">
        <v>1733</v>
      </c>
      <c r="I141" s="200" t="s">
        <v>1712</v>
      </c>
      <c r="J141" s="200"/>
      <c r="K141" s="244"/>
    </row>
    <row r="142" spans="2:11" customFormat="1" ht="15" customHeight="1" x14ac:dyDescent="0.2">
      <c r="B142" s="241"/>
      <c r="C142" s="200" t="s">
        <v>1734</v>
      </c>
      <c r="D142" s="200"/>
      <c r="E142" s="200"/>
      <c r="F142" s="221" t="s">
        <v>1677</v>
      </c>
      <c r="G142" s="200"/>
      <c r="H142" s="200" t="s">
        <v>1735</v>
      </c>
      <c r="I142" s="200" t="s">
        <v>1712</v>
      </c>
      <c r="J142" s="200"/>
      <c r="K142" s="244"/>
    </row>
    <row r="143" spans="2:11" customFormat="1" ht="15" customHeight="1" x14ac:dyDescent="0.2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 x14ac:dyDescent="0.2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 x14ac:dyDescent="0.2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 x14ac:dyDescent="0.2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 x14ac:dyDescent="0.2">
      <c r="B147" s="211"/>
      <c r="C147" s="322" t="s">
        <v>1736</v>
      </c>
      <c r="D147" s="322"/>
      <c r="E147" s="322"/>
      <c r="F147" s="322"/>
      <c r="G147" s="322"/>
      <c r="H147" s="322"/>
      <c r="I147" s="322"/>
      <c r="J147" s="322"/>
      <c r="K147" s="212"/>
    </row>
    <row r="148" spans="2:11" customFormat="1" ht="17.25" customHeight="1" x14ac:dyDescent="0.2">
      <c r="B148" s="211"/>
      <c r="C148" s="213" t="s">
        <v>1671</v>
      </c>
      <c r="D148" s="213"/>
      <c r="E148" s="213"/>
      <c r="F148" s="213" t="s">
        <v>1672</v>
      </c>
      <c r="G148" s="214"/>
      <c r="H148" s="213" t="s">
        <v>57</v>
      </c>
      <c r="I148" s="213" t="s">
        <v>60</v>
      </c>
      <c r="J148" s="213" t="s">
        <v>1673</v>
      </c>
      <c r="K148" s="212"/>
    </row>
    <row r="149" spans="2:11" customFormat="1" ht="17.25" customHeight="1" x14ac:dyDescent="0.2">
      <c r="B149" s="211"/>
      <c r="C149" s="215" t="s">
        <v>1674</v>
      </c>
      <c r="D149" s="215"/>
      <c r="E149" s="215"/>
      <c r="F149" s="216" t="s">
        <v>1675</v>
      </c>
      <c r="G149" s="217"/>
      <c r="H149" s="215"/>
      <c r="I149" s="215"/>
      <c r="J149" s="215" t="s">
        <v>1676</v>
      </c>
      <c r="K149" s="212"/>
    </row>
    <row r="150" spans="2:11" customFormat="1" ht="5.25" customHeight="1" x14ac:dyDescent="0.2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 x14ac:dyDescent="0.2">
      <c r="B151" s="223"/>
      <c r="C151" s="248" t="s">
        <v>1680</v>
      </c>
      <c r="D151" s="200"/>
      <c r="E151" s="200"/>
      <c r="F151" s="249" t="s">
        <v>1677</v>
      </c>
      <c r="G151" s="200"/>
      <c r="H151" s="248" t="s">
        <v>1717</v>
      </c>
      <c r="I151" s="248" t="s">
        <v>1679</v>
      </c>
      <c r="J151" s="248">
        <v>120</v>
      </c>
      <c r="K151" s="244"/>
    </row>
    <row r="152" spans="2:11" customFormat="1" ht="15" customHeight="1" x14ac:dyDescent="0.2">
      <c r="B152" s="223"/>
      <c r="C152" s="248" t="s">
        <v>1726</v>
      </c>
      <c r="D152" s="200"/>
      <c r="E152" s="200"/>
      <c r="F152" s="249" t="s">
        <v>1677</v>
      </c>
      <c r="G152" s="200"/>
      <c r="H152" s="248" t="s">
        <v>1737</v>
      </c>
      <c r="I152" s="248" t="s">
        <v>1679</v>
      </c>
      <c r="J152" s="248" t="s">
        <v>1728</v>
      </c>
      <c r="K152" s="244"/>
    </row>
    <row r="153" spans="2:11" customFormat="1" ht="15" customHeight="1" x14ac:dyDescent="0.2">
      <c r="B153" s="223"/>
      <c r="C153" s="248" t="s">
        <v>87</v>
      </c>
      <c r="D153" s="200"/>
      <c r="E153" s="200"/>
      <c r="F153" s="249" t="s">
        <v>1677</v>
      </c>
      <c r="G153" s="200"/>
      <c r="H153" s="248" t="s">
        <v>1738</v>
      </c>
      <c r="I153" s="248" t="s">
        <v>1679</v>
      </c>
      <c r="J153" s="248" t="s">
        <v>1728</v>
      </c>
      <c r="K153" s="244"/>
    </row>
    <row r="154" spans="2:11" customFormat="1" ht="15" customHeight="1" x14ac:dyDescent="0.2">
      <c r="B154" s="223"/>
      <c r="C154" s="248" t="s">
        <v>1682</v>
      </c>
      <c r="D154" s="200"/>
      <c r="E154" s="200"/>
      <c r="F154" s="249" t="s">
        <v>1683</v>
      </c>
      <c r="G154" s="200"/>
      <c r="H154" s="248" t="s">
        <v>1717</v>
      </c>
      <c r="I154" s="248" t="s">
        <v>1679</v>
      </c>
      <c r="J154" s="248">
        <v>50</v>
      </c>
      <c r="K154" s="244"/>
    </row>
    <row r="155" spans="2:11" customFormat="1" ht="15" customHeight="1" x14ac:dyDescent="0.2">
      <c r="B155" s="223"/>
      <c r="C155" s="248" t="s">
        <v>1685</v>
      </c>
      <c r="D155" s="200"/>
      <c r="E155" s="200"/>
      <c r="F155" s="249" t="s">
        <v>1677</v>
      </c>
      <c r="G155" s="200"/>
      <c r="H155" s="248" t="s">
        <v>1717</v>
      </c>
      <c r="I155" s="248" t="s">
        <v>1687</v>
      </c>
      <c r="J155" s="248"/>
      <c r="K155" s="244"/>
    </row>
    <row r="156" spans="2:11" customFormat="1" ht="15" customHeight="1" x14ac:dyDescent="0.2">
      <c r="B156" s="223"/>
      <c r="C156" s="248" t="s">
        <v>1696</v>
      </c>
      <c r="D156" s="200"/>
      <c r="E156" s="200"/>
      <c r="F156" s="249" t="s">
        <v>1683</v>
      </c>
      <c r="G156" s="200"/>
      <c r="H156" s="248" t="s">
        <v>1717</v>
      </c>
      <c r="I156" s="248" t="s">
        <v>1679</v>
      </c>
      <c r="J156" s="248">
        <v>50</v>
      </c>
      <c r="K156" s="244"/>
    </row>
    <row r="157" spans="2:11" customFormat="1" ht="15" customHeight="1" x14ac:dyDescent="0.2">
      <c r="B157" s="223"/>
      <c r="C157" s="248" t="s">
        <v>1704</v>
      </c>
      <c r="D157" s="200"/>
      <c r="E157" s="200"/>
      <c r="F157" s="249" t="s">
        <v>1683</v>
      </c>
      <c r="G157" s="200"/>
      <c r="H157" s="248" t="s">
        <v>1717</v>
      </c>
      <c r="I157" s="248" t="s">
        <v>1679</v>
      </c>
      <c r="J157" s="248">
        <v>50</v>
      </c>
      <c r="K157" s="244"/>
    </row>
    <row r="158" spans="2:11" customFormat="1" ht="15" customHeight="1" x14ac:dyDescent="0.2">
      <c r="B158" s="223"/>
      <c r="C158" s="248" t="s">
        <v>1702</v>
      </c>
      <c r="D158" s="200"/>
      <c r="E158" s="200"/>
      <c r="F158" s="249" t="s">
        <v>1683</v>
      </c>
      <c r="G158" s="200"/>
      <c r="H158" s="248" t="s">
        <v>1717</v>
      </c>
      <c r="I158" s="248" t="s">
        <v>1679</v>
      </c>
      <c r="J158" s="248">
        <v>50</v>
      </c>
      <c r="K158" s="244"/>
    </row>
    <row r="159" spans="2:11" customFormat="1" ht="15" customHeight="1" x14ac:dyDescent="0.2">
      <c r="B159" s="223"/>
      <c r="C159" s="248" t="s">
        <v>115</v>
      </c>
      <c r="D159" s="200"/>
      <c r="E159" s="200"/>
      <c r="F159" s="249" t="s">
        <v>1677</v>
      </c>
      <c r="G159" s="200"/>
      <c r="H159" s="248" t="s">
        <v>1739</v>
      </c>
      <c r="I159" s="248" t="s">
        <v>1679</v>
      </c>
      <c r="J159" s="248" t="s">
        <v>1740</v>
      </c>
      <c r="K159" s="244"/>
    </row>
    <row r="160" spans="2:11" customFormat="1" ht="15" customHeight="1" x14ac:dyDescent="0.2">
      <c r="B160" s="223"/>
      <c r="C160" s="248" t="s">
        <v>1741</v>
      </c>
      <c r="D160" s="200"/>
      <c r="E160" s="200"/>
      <c r="F160" s="249" t="s">
        <v>1677</v>
      </c>
      <c r="G160" s="200"/>
      <c r="H160" s="248" t="s">
        <v>1742</v>
      </c>
      <c r="I160" s="248" t="s">
        <v>1712</v>
      </c>
      <c r="J160" s="248"/>
      <c r="K160" s="244"/>
    </row>
    <row r="161" spans="2:11" customFormat="1" ht="15" customHeight="1" x14ac:dyDescent="0.2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 x14ac:dyDescent="0.2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 x14ac:dyDescent="0.2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 x14ac:dyDescent="0.2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 x14ac:dyDescent="0.2">
      <c r="B165" s="192"/>
      <c r="C165" s="320" t="s">
        <v>1743</v>
      </c>
      <c r="D165" s="320"/>
      <c r="E165" s="320"/>
      <c r="F165" s="320"/>
      <c r="G165" s="320"/>
      <c r="H165" s="320"/>
      <c r="I165" s="320"/>
      <c r="J165" s="320"/>
      <c r="K165" s="193"/>
    </row>
    <row r="166" spans="2:11" customFormat="1" ht="17.25" customHeight="1" x14ac:dyDescent="0.2">
      <c r="B166" s="192"/>
      <c r="C166" s="213" t="s">
        <v>1671</v>
      </c>
      <c r="D166" s="213"/>
      <c r="E166" s="213"/>
      <c r="F166" s="213" t="s">
        <v>1672</v>
      </c>
      <c r="G166" s="253"/>
      <c r="H166" s="254" t="s">
        <v>57</v>
      </c>
      <c r="I166" s="254" t="s">
        <v>60</v>
      </c>
      <c r="J166" s="213" t="s">
        <v>1673</v>
      </c>
      <c r="K166" s="193"/>
    </row>
    <row r="167" spans="2:11" customFormat="1" ht="17.25" customHeight="1" x14ac:dyDescent="0.2">
      <c r="B167" s="194"/>
      <c r="C167" s="215" t="s">
        <v>1674</v>
      </c>
      <c r="D167" s="215"/>
      <c r="E167" s="215"/>
      <c r="F167" s="216" t="s">
        <v>1675</v>
      </c>
      <c r="G167" s="255"/>
      <c r="H167" s="256"/>
      <c r="I167" s="256"/>
      <c r="J167" s="215" t="s">
        <v>1676</v>
      </c>
      <c r="K167" s="195"/>
    </row>
    <row r="168" spans="2:11" customFormat="1" ht="5.25" customHeight="1" x14ac:dyDescent="0.2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 x14ac:dyDescent="0.2">
      <c r="B169" s="223"/>
      <c r="C169" s="200" t="s">
        <v>1680</v>
      </c>
      <c r="D169" s="200"/>
      <c r="E169" s="200"/>
      <c r="F169" s="221" t="s">
        <v>1677</v>
      </c>
      <c r="G169" s="200"/>
      <c r="H169" s="200" t="s">
        <v>1717</v>
      </c>
      <c r="I169" s="200" t="s">
        <v>1679</v>
      </c>
      <c r="J169" s="200">
        <v>120</v>
      </c>
      <c r="K169" s="244"/>
    </row>
    <row r="170" spans="2:11" customFormat="1" ht="15" customHeight="1" x14ac:dyDescent="0.2">
      <c r="B170" s="223"/>
      <c r="C170" s="200" t="s">
        <v>1726</v>
      </c>
      <c r="D170" s="200"/>
      <c r="E170" s="200"/>
      <c r="F170" s="221" t="s">
        <v>1677</v>
      </c>
      <c r="G170" s="200"/>
      <c r="H170" s="200" t="s">
        <v>1727</v>
      </c>
      <c r="I170" s="200" t="s">
        <v>1679</v>
      </c>
      <c r="J170" s="200" t="s">
        <v>1728</v>
      </c>
      <c r="K170" s="244"/>
    </row>
    <row r="171" spans="2:11" customFormat="1" ht="15" customHeight="1" x14ac:dyDescent="0.2">
      <c r="B171" s="223"/>
      <c r="C171" s="200" t="s">
        <v>87</v>
      </c>
      <c r="D171" s="200"/>
      <c r="E171" s="200"/>
      <c r="F171" s="221" t="s">
        <v>1677</v>
      </c>
      <c r="G171" s="200"/>
      <c r="H171" s="200" t="s">
        <v>1744</v>
      </c>
      <c r="I171" s="200" t="s">
        <v>1679</v>
      </c>
      <c r="J171" s="200" t="s">
        <v>1728</v>
      </c>
      <c r="K171" s="244"/>
    </row>
    <row r="172" spans="2:11" customFormat="1" ht="15" customHeight="1" x14ac:dyDescent="0.2">
      <c r="B172" s="223"/>
      <c r="C172" s="200" t="s">
        <v>1682</v>
      </c>
      <c r="D172" s="200"/>
      <c r="E172" s="200"/>
      <c r="F172" s="221" t="s">
        <v>1683</v>
      </c>
      <c r="G172" s="200"/>
      <c r="H172" s="200" t="s">
        <v>1744</v>
      </c>
      <c r="I172" s="200" t="s">
        <v>1679</v>
      </c>
      <c r="J172" s="200">
        <v>50</v>
      </c>
      <c r="K172" s="244"/>
    </row>
    <row r="173" spans="2:11" customFormat="1" ht="15" customHeight="1" x14ac:dyDescent="0.2">
      <c r="B173" s="223"/>
      <c r="C173" s="200" t="s">
        <v>1685</v>
      </c>
      <c r="D173" s="200"/>
      <c r="E173" s="200"/>
      <c r="F173" s="221" t="s">
        <v>1677</v>
      </c>
      <c r="G173" s="200"/>
      <c r="H173" s="200" t="s">
        <v>1744</v>
      </c>
      <c r="I173" s="200" t="s">
        <v>1687</v>
      </c>
      <c r="J173" s="200"/>
      <c r="K173" s="244"/>
    </row>
    <row r="174" spans="2:11" customFormat="1" ht="15" customHeight="1" x14ac:dyDescent="0.2">
      <c r="B174" s="223"/>
      <c r="C174" s="200" t="s">
        <v>1696</v>
      </c>
      <c r="D174" s="200"/>
      <c r="E174" s="200"/>
      <c r="F174" s="221" t="s">
        <v>1683</v>
      </c>
      <c r="G174" s="200"/>
      <c r="H174" s="200" t="s">
        <v>1744</v>
      </c>
      <c r="I174" s="200" t="s">
        <v>1679</v>
      </c>
      <c r="J174" s="200">
        <v>50</v>
      </c>
      <c r="K174" s="244"/>
    </row>
    <row r="175" spans="2:11" customFormat="1" ht="15" customHeight="1" x14ac:dyDescent="0.2">
      <c r="B175" s="223"/>
      <c r="C175" s="200" t="s">
        <v>1704</v>
      </c>
      <c r="D175" s="200"/>
      <c r="E175" s="200"/>
      <c r="F175" s="221" t="s">
        <v>1683</v>
      </c>
      <c r="G175" s="200"/>
      <c r="H175" s="200" t="s">
        <v>1744</v>
      </c>
      <c r="I175" s="200" t="s">
        <v>1679</v>
      </c>
      <c r="J175" s="200">
        <v>50</v>
      </c>
      <c r="K175" s="244"/>
    </row>
    <row r="176" spans="2:11" customFormat="1" ht="15" customHeight="1" x14ac:dyDescent="0.2">
      <c r="B176" s="223"/>
      <c r="C176" s="200" t="s">
        <v>1702</v>
      </c>
      <c r="D176" s="200"/>
      <c r="E176" s="200"/>
      <c r="F176" s="221" t="s">
        <v>1683</v>
      </c>
      <c r="G176" s="200"/>
      <c r="H176" s="200" t="s">
        <v>1744</v>
      </c>
      <c r="I176" s="200" t="s">
        <v>1679</v>
      </c>
      <c r="J176" s="200">
        <v>50</v>
      </c>
      <c r="K176" s="244"/>
    </row>
    <row r="177" spans="2:11" customFormat="1" ht="15" customHeight="1" x14ac:dyDescent="0.2">
      <c r="B177" s="223"/>
      <c r="C177" s="200" t="s">
        <v>141</v>
      </c>
      <c r="D177" s="200"/>
      <c r="E177" s="200"/>
      <c r="F177" s="221" t="s">
        <v>1677</v>
      </c>
      <c r="G177" s="200"/>
      <c r="H177" s="200" t="s">
        <v>1745</v>
      </c>
      <c r="I177" s="200" t="s">
        <v>1746</v>
      </c>
      <c r="J177" s="200"/>
      <c r="K177" s="244"/>
    </row>
    <row r="178" spans="2:11" customFormat="1" ht="15" customHeight="1" x14ac:dyDescent="0.2">
      <c r="B178" s="223"/>
      <c r="C178" s="200" t="s">
        <v>60</v>
      </c>
      <c r="D178" s="200"/>
      <c r="E178" s="200"/>
      <c r="F178" s="221" t="s">
        <v>1677</v>
      </c>
      <c r="G178" s="200"/>
      <c r="H178" s="200" t="s">
        <v>1747</v>
      </c>
      <c r="I178" s="200" t="s">
        <v>1748</v>
      </c>
      <c r="J178" s="200">
        <v>1</v>
      </c>
      <c r="K178" s="244"/>
    </row>
    <row r="179" spans="2:11" customFormat="1" ht="15" customHeight="1" x14ac:dyDescent="0.2">
      <c r="B179" s="223"/>
      <c r="C179" s="200" t="s">
        <v>56</v>
      </c>
      <c r="D179" s="200"/>
      <c r="E179" s="200"/>
      <c r="F179" s="221" t="s">
        <v>1677</v>
      </c>
      <c r="G179" s="200"/>
      <c r="H179" s="200" t="s">
        <v>1749</v>
      </c>
      <c r="I179" s="200" t="s">
        <v>1679</v>
      </c>
      <c r="J179" s="200">
        <v>20</v>
      </c>
      <c r="K179" s="244"/>
    </row>
    <row r="180" spans="2:11" customFormat="1" ht="15" customHeight="1" x14ac:dyDescent="0.2">
      <c r="B180" s="223"/>
      <c r="C180" s="200" t="s">
        <v>57</v>
      </c>
      <c r="D180" s="200"/>
      <c r="E180" s="200"/>
      <c r="F180" s="221" t="s">
        <v>1677</v>
      </c>
      <c r="G180" s="200"/>
      <c r="H180" s="200" t="s">
        <v>1750</v>
      </c>
      <c r="I180" s="200" t="s">
        <v>1679</v>
      </c>
      <c r="J180" s="200">
        <v>255</v>
      </c>
      <c r="K180" s="244"/>
    </row>
    <row r="181" spans="2:11" customFormat="1" ht="15" customHeight="1" x14ac:dyDescent="0.2">
      <c r="B181" s="223"/>
      <c r="C181" s="200" t="s">
        <v>142</v>
      </c>
      <c r="D181" s="200"/>
      <c r="E181" s="200"/>
      <c r="F181" s="221" t="s">
        <v>1677</v>
      </c>
      <c r="G181" s="200"/>
      <c r="H181" s="200" t="s">
        <v>1641</v>
      </c>
      <c r="I181" s="200" t="s">
        <v>1679</v>
      </c>
      <c r="J181" s="200">
        <v>10</v>
      </c>
      <c r="K181" s="244"/>
    </row>
    <row r="182" spans="2:11" customFormat="1" ht="15" customHeight="1" x14ac:dyDescent="0.2">
      <c r="B182" s="223"/>
      <c r="C182" s="200" t="s">
        <v>143</v>
      </c>
      <c r="D182" s="200"/>
      <c r="E182" s="200"/>
      <c r="F182" s="221" t="s">
        <v>1677</v>
      </c>
      <c r="G182" s="200"/>
      <c r="H182" s="200" t="s">
        <v>1751</v>
      </c>
      <c r="I182" s="200" t="s">
        <v>1712</v>
      </c>
      <c r="J182" s="200"/>
      <c r="K182" s="244"/>
    </row>
    <row r="183" spans="2:11" customFormat="1" ht="15" customHeight="1" x14ac:dyDescent="0.2">
      <c r="B183" s="223"/>
      <c r="C183" s="200" t="s">
        <v>1752</v>
      </c>
      <c r="D183" s="200"/>
      <c r="E183" s="200"/>
      <c r="F183" s="221" t="s">
        <v>1677</v>
      </c>
      <c r="G183" s="200"/>
      <c r="H183" s="200" t="s">
        <v>1753</v>
      </c>
      <c r="I183" s="200" t="s">
        <v>1712</v>
      </c>
      <c r="J183" s="200"/>
      <c r="K183" s="244"/>
    </row>
    <row r="184" spans="2:11" customFormat="1" ht="15" customHeight="1" x14ac:dyDescent="0.2">
      <c r="B184" s="223"/>
      <c r="C184" s="200" t="s">
        <v>1741</v>
      </c>
      <c r="D184" s="200"/>
      <c r="E184" s="200"/>
      <c r="F184" s="221" t="s">
        <v>1677</v>
      </c>
      <c r="G184" s="200"/>
      <c r="H184" s="200" t="s">
        <v>1754</v>
      </c>
      <c r="I184" s="200" t="s">
        <v>1712</v>
      </c>
      <c r="J184" s="200"/>
      <c r="K184" s="244"/>
    </row>
    <row r="185" spans="2:11" customFormat="1" ht="15" customHeight="1" x14ac:dyDescent="0.2">
      <c r="B185" s="223"/>
      <c r="C185" s="200" t="s">
        <v>145</v>
      </c>
      <c r="D185" s="200"/>
      <c r="E185" s="200"/>
      <c r="F185" s="221" t="s">
        <v>1683</v>
      </c>
      <c r="G185" s="200"/>
      <c r="H185" s="200" t="s">
        <v>1755</v>
      </c>
      <c r="I185" s="200" t="s">
        <v>1679</v>
      </c>
      <c r="J185" s="200">
        <v>50</v>
      </c>
      <c r="K185" s="244"/>
    </row>
    <row r="186" spans="2:11" customFormat="1" ht="15" customHeight="1" x14ac:dyDescent="0.2">
      <c r="B186" s="223"/>
      <c r="C186" s="200" t="s">
        <v>1756</v>
      </c>
      <c r="D186" s="200"/>
      <c r="E186" s="200"/>
      <c r="F186" s="221" t="s">
        <v>1683</v>
      </c>
      <c r="G186" s="200"/>
      <c r="H186" s="200" t="s">
        <v>1757</v>
      </c>
      <c r="I186" s="200" t="s">
        <v>1758</v>
      </c>
      <c r="J186" s="200"/>
      <c r="K186" s="244"/>
    </row>
    <row r="187" spans="2:11" customFormat="1" ht="15" customHeight="1" x14ac:dyDescent="0.2">
      <c r="B187" s="223"/>
      <c r="C187" s="200" t="s">
        <v>1759</v>
      </c>
      <c r="D187" s="200"/>
      <c r="E187" s="200"/>
      <c r="F187" s="221" t="s">
        <v>1683</v>
      </c>
      <c r="G187" s="200"/>
      <c r="H187" s="200" t="s">
        <v>1760</v>
      </c>
      <c r="I187" s="200" t="s">
        <v>1758</v>
      </c>
      <c r="J187" s="200"/>
      <c r="K187" s="244"/>
    </row>
    <row r="188" spans="2:11" customFormat="1" ht="15" customHeight="1" x14ac:dyDescent="0.2">
      <c r="B188" s="223"/>
      <c r="C188" s="200" t="s">
        <v>1761</v>
      </c>
      <c r="D188" s="200"/>
      <c r="E188" s="200"/>
      <c r="F188" s="221" t="s">
        <v>1683</v>
      </c>
      <c r="G188" s="200"/>
      <c r="H188" s="200" t="s">
        <v>1762</v>
      </c>
      <c r="I188" s="200" t="s">
        <v>1758</v>
      </c>
      <c r="J188" s="200"/>
      <c r="K188" s="244"/>
    </row>
    <row r="189" spans="2:11" customFormat="1" ht="15" customHeight="1" x14ac:dyDescent="0.2">
      <c r="B189" s="223"/>
      <c r="C189" s="257" t="s">
        <v>1763</v>
      </c>
      <c r="D189" s="200"/>
      <c r="E189" s="200"/>
      <c r="F189" s="221" t="s">
        <v>1683</v>
      </c>
      <c r="G189" s="200"/>
      <c r="H189" s="200" t="s">
        <v>1764</v>
      </c>
      <c r="I189" s="200" t="s">
        <v>1765</v>
      </c>
      <c r="J189" s="258" t="s">
        <v>1766</v>
      </c>
      <c r="K189" s="244"/>
    </row>
    <row r="190" spans="2:11" customFormat="1" ht="15" customHeight="1" x14ac:dyDescent="0.2">
      <c r="B190" s="259"/>
      <c r="C190" s="260" t="s">
        <v>1767</v>
      </c>
      <c r="D190" s="261"/>
      <c r="E190" s="261"/>
      <c r="F190" s="262" t="s">
        <v>1683</v>
      </c>
      <c r="G190" s="261"/>
      <c r="H190" s="261" t="s">
        <v>1768</v>
      </c>
      <c r="I190" s="261" t="s">
        <v>1765</v>
      </c>
      <c r="J190" s="263" t="s">
        <v>1766</v>
      </c>
      <c r="K190" s="264"/>
    </row>
    <row r="191" spans="2:11" customFormat="1" ht="15" customHeight="1" x14ac:dyDescent="0.2">
      <c r="B191" s="223"/>
      <c r="C191" s="257" t="s">
        <v>45</v>
      </c>
      <c r="D191" s="200"/>
      <c r="E191" s="200"/>
      <c r="F191" s="221" t="s">
        <v>1677</v>
      </c>
      <c r="G191" s="200"/>
      <c r="H191" s="197" t="s">
        <v>1769</v>
      </c>
      <c r="I191" s="200" t="s">
        <v>1770</v>
      </c>
      <c r="J191" s="200"/>
      <c r="K191" s="244"/>
    </row>
    <row r="192" spans="2:11" customFormat="1" ht="15" customHeight="1" x14ac:dyDescent="0.2">
      <c r="B192" s="223"/>
      <c r="C192" s="257" t="s">
        <v>1771</v>
      </c>
      <c r="D192" s="200"/>
      <c r="E192" s="200"/>
      <c r="F192" s="221" t="s">
        <v>1677</v>
      </c>
      <c r="G192" s="200"/>
      <c r="H192" s="200" t="s">
        <v>1772</v>
      </c>
      <c r="I192" s="200" t="s">
        <v>1712</v>
      </c>
      <c r="J192" s="200"/>
      <c r="K192" s="244"/>
    </row>
    <row r="193" spans="2:11" customFormat="1" ht="15" customHeight="1" x14ac:dyDescent="0.2">
      <c r="B193" s="223"/>
      <c r="C193" s="257" t="s">
        <v>1773</v>
      </c>
      <c r="D193" s="200"/>
      <c r="E193" s="200"/>
      <c r="F193" s="221" t="s">
        <v>1677</v>
      </c>
      <c r="G193" s="200"/>
      <c r="H193" s="200" t="s">
        <v>1774</v>
      </c>
      <c r="I193" s="200" t="s">
        <v>1712</v>
      </c>
      <c r="J193" s="200"/>
      <c r="K193" s="244"/>
    </row>
    <row r="194" spans="2:11" customFormat="1" ht="15" customHeight="1" x14ac:dyDescent="0.2">
      <c r="B194" s="223"/>
      <c r="C194" s="257" t="s">
        <v>1775</v>
      </c>
      <c r="D194" s="200"/>
      <c r="E194" s="200"/>
      <c r="F194" s="221" t="s">
        <v>1683</v>
      </c>
      <c r="G194" s="200"/>
      <c r="H194" s="200" t="s">
        <v>1776</v>
      </c>
      <c r="I194" s="200" t="s">
        <v>1712</v>
      </c>
      <c r="J194" s="200"/>
      <c r="K194" s="244"/>
    </row>
    <row r="195" spans="2:11" customFormat="1" ht="15" customHeight="1" x14ac:dyDescent="0.2">
      <c r="B195" s="250"/>
      <c r="C195" s="265"/>
      <c r="D195" s="230"/>
      <c r="E195" s="230"/>
      <c r="F195" s="230"/>
      <c r="G195" s="230"/>
      <c r="H195" s="230"/>
      <c r="I195" s="230"/>
      <c r="J195" s="230"/>
      <c r="K195" s="251"/>
    </row>
    <row r="196" spans="2:11" customFormat="1" ht="18.75" customHeight="1" x14ac:dyDescent="0.2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 x14ac:dyDescent="0.2">
      <c r="B197" s="232"/>
      <c r="C197" s="242"/>
      <c r="D197" s="242"/>
      <c r="E197" s="242"/>
      <c r="F197" s="252"/>
      <c r="G197" s="242"/>
      <c r="H197" s="242"/>
      <c r="I197" s="242"/>
      <c r="J197" s="242"/>
      <c r="K197" s="232"/>
    </row>
    <row r="198" spans="2:11" customFormat="1" ht="18.75" customHeight="1" x14ac:dyDescent="0.2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</row>
    <row r="199" spans="2:11" customFormat="1" ht="13.5" x14ac:dyDescent="0.2">
      <c r="B199" s="189"/>
      <c r="C199" s="190"/>
      <c r="D199" s="190"/>
      <c r="E199" s="190"/>
      <c r="F199" s="190"/>
      <c r="G199" s="190"/>
      <c r="H199" s="190"/>
      <c r="I199" s="190"/>
      <c r="J199" s="190"/>
      <c r="K199" s="191"/>
    </row>
    <row r="200" spans="2:11" customFormat="1" ht="21" x14ac:dyDescent="0.2">
      <c r="B200" s="192"/>
      <c r="C200" s="320" t="s">
        <v>1777</v>
      </c>
      <c r="D200" s="320"/>
      <c r="E200" s="320"/>
      <c r="F200" s="320"/>
      <c r="G200" s="320"/>
      <c r="H200" s="320"/>
      <c r="I200" s="320"/>
      <c r="J200" s="320"/>
      <c r="K200" s="193"/>
    </row>
    <row r="201" spans="2:11" customFormat="1" ht="25.5" customHeight="1" x14ac:dyDescent="0.3">
      <c r="B201" s="192"/>
      <c r="C201" s="266" t="s">
        <v>1778</v>
      </c>
      <c r="D201" s="266"/>
      <c r="E201" s="266"/>
      <c r="F201" s="266" t="s">
        <v>1779</v>
      </c>
      <c r="G201" s="267"/>
      <c r="H201" s="323" t="s">
        <v>1780</v>
      </c>
      <c r="I201" s="323"/>
      <c r="J201" s="323"/>
      <c r="K201" s="193"/>
    </row>
    <row r="202" spans="2:11" customFormat="1" ht="5.25" customHeight="1" x14ac:dyDescent="0.2">
      <c r="B202" s="223"/>
      <c r="C202" s="218"/>
      <c r="D202" s="218"/>
      <c r="E202" s="218"/>
      <c r="F202" s="218"/>
      <c r="G202" s="242"/>
      <c r="H202" s="218"/>
      <c r="I202" s="218"/>
      <c r="J202" s="218"/>
      <c r="K202" s="244"/>
    </row>
    <row r="203" spans="2:11" customFormat="1" ht="15" customHeight="1" x14ac:dyDescent="0.2">
      <c r="B203" s="223"/>
      <c r="C203" s="200" t="s">
        <v>1770</v>
      </c>
      <c r="D203" s="200"/>
      <c r="E203" s="200"/>
      <c r="F203" s="221" t="s">
        <v>46</v>
      </c>
      <c r="G203" s="200"/>
      <c r="H203" s="324" t="s">
        <v>1781</v>
      </c>
      <c r="I203" s="324"/>
      <c r="J203" s="324"/>
      <c r="K203" s="244"/>
    </row>
    <row r="204" spans="2:11" customFormat="1" ht="15" customHeight="1" x14ac:dyDescent="0.2">
      <c r="B204" s="223"/>
      <c r="C204" s="200"/>
      <c r="D204" s="200"/>
      <c r="E204" s="200"/>
      <c r="F204" s="221" t="s">
        <v>47</v>
      </c>
      <c r="G204" s="200"/>
      <c r="H204" s="324" t="s">
        <v>1782</v>
      </c>
      <c r="I204" s="324"/>
      <c r="J204" s="324"/>
      <c r="K204" s="244"/>
    </row>
    <row r="205" spans="2:11" customFormat="1" ht="15" customHeight="1" x14ac:dyDescent="0.2">
      <c r="B205" s="223"/>
      <c r="C205" s="200"/>
      <c r="D205" s="200"/>
      <c r="E205" s="200"/>
      <c r="F205" s="221" t="s">
        <v>50</v>
      </c>
      <c r="G205" s="200"/>
      <c r="H205" s="324" t="s">
        <v>1783</v>
      </c>
      <c r="I205" s="324"/>
      <c r="J205" s="324"/>
      <c r="K205" s="244"/>
    </row>
    <row r="206" spans="2:11" customFormat="1" ht="15" customHeight="1" x14ac:dyDescent="0.2">
      <c r="B206" s="223"/>
      <c r="C206" s="200"/>
      <c r="D206" s="200"/>
      <c r="E206" s="200"/>
      <c r="F206" s="221" t="s">
        <v>48</v>
      </c>
      <c r="G206" s="200"/>
      <c r="H206" s="324" t="s">
        <v>1784</v>
      </c>
      <c r="I206" s="324"/>
      <c r="J206" s="324"/>
      <c r="K206" s="244"/>
    </row>
    <row r="207" spans="2:11" customFormat="1" ht="15" customHeight="1" x14ac:dyDescent="0.2">
      <c r="B207" s="223"/>
      <c r="C207" s="200"/>
      <c r="D207" s="200"/>
      <c r="E207" s="200"/>
      <c r="F207" s="221" t="s">
        <v>49</v>
      </c>
      <c r="G207" s="200"/>
      <c r="H207" s="324" t="s">
        <v>1785</v>
      </c>
      <c r="I207" s="324"/>
      <c r="J207" s="324"/>
      <c r="K207" s="244"/>
    </row>
    <row r="208" spans="2:11" customFormat="1" ht="15" customHeight="1" x14ac:dyDescent="0.2">
      <c r="B208" s="223"/>
      <c r="C208" s="200"/>
      <c r="D208" s="200"/>
      <c r="E208" s="200"/>
      <c r="F208" s="221"/>
      <c r="G208" s="200"/>
      <c r="H208" s="200"/>
      <c r="I208" s="200"/>
      <c r="J208" s="200"/>
      <c r="K208" s="244"/>
    </row>
    <row r="209" spans="2:11" customFormat="1" ht="15" customHeight="1" x14ac:dyDescent="0.2">
      <c r="B209" s="223"/>
      <c r="C209" s="200" t="s">
        <v>1724</v>
      </c>
      <c r="D209" s="200"/>
      <c r="E209" s="200"/>
      <c r="F209" s="221" t="s">
        <v>81</v>
      </c>
      <c r="G209" s="200"/>
      <c r="H209" s="324" t="s">
        <v>1786</v>
      </c>
      <c r="I209" s="324"/>
      <c r="J209" s="324"/>
      <c r="K209" s="244"/>
    </row>
    <row r="210" spans="2:11" customFormat="1" ht="15" customHeight="1" x14ac:dyDescent="0.2">
      <c r="B210" s="223"/>
      <c r="C210" s="200"/>
      <c r="D210" s="200"/>
      <c r="E210" s="200"/>
      <c r="F210" s="221" t="s">
        <v>1622</v>
      </c>
      <c r="G210" s="200"/>
      <c r="H210" s="324" t="s">
        <v>1623</v>
      </c>
      <c r="I210" s="324"/>
      <c r="J210" s="324"/>
      <c r="K210" s="244"/>
    </row>
    <row r="211" spans="2:11" customFormat="1" ht="15" customHeight="1" x14ac:dyDescent="0.2">
      <c r="B211" s="223"/>
      <c r="C211" s="200"/>
      <c r="D211" s="200"/>
      <c r="E211" s="200"/>
      <c r="F211" s="221" t="s">
        <v>1620</v>
      </c>
      <c r="G211" s="200"/>
      <c r="H211" s="324" t="s">
        <v>1787</v>
      </c>
      <c r="I211" s="324"/>
      <c r="J211" s="324"/>
      <c r="K211" s="244"/>
    </row>
    <row r="212" spans="2:11" customFormat="1" ht="15" customHeight="1" x14ac:dyDescent="0.2">
      <c r="B212" s="268"/>
      <c r="C212" s="200"/>
      <c r="D212" s="200"/>
      <c r="E212" s="200"/>
      <c r="F212" s="221" t="s">
        <v>107</v>
      </c>
      <c r="G212" s="257"/>
      <c r="H212" s="325" t="s">
        <v>1624</v>
      </c>
      <c r="I212" s="325"/>
      <c r="J212" s="325"/>
      <c r="K212" s="269"/>
    </row>
    <row r="213" spans="2:11" customFormat="1" ht="15" customHeight="1" x14ac:dyDescent="0.2">
      <c r="B213" s="268"/>
      <c r="C213" s="200"/>
      <c r="D213" s="200"/>
      <c r="E213" s="200"/>
      <c r="F213" s="221" t="s">
        <v>1625</v>
      </c>
      <c r="G213" s="257"/>
      <c r="H213" s="325" t="s">
        <v>1788</v>
      </c>
      <c r="I213" s="325"/>
      <c r="J213" s="325"/>
      <c r="K213" s="269"/>
    </row>
    <row r="214" spans="2:11" customFormat="1" ht="15" customHeight="1" x14ac:dyDescent="0.2">
      <c r="B214" s="268"/>
      <c r="C214" s="200"/>
      <c r="D214" s="200"/>
      <c r="E214" s="200"/>
      <c r="F214" s="221"/>
      <c r="G214" s="257"/>
      <c r="H214" s="248"/>
      <c r="I214" s="248"/>
      <c r="J214" s="248"/>
      <c r="K214" s="269"/>
    </row>
    <row r="215" spans="2:11" customFormat="1" ht="15" customHeight="1" x14ac:dyDescent="0.2">
      <c r="B215" s="268"/>
      <c r="C215" s="200" t="s">
        <v>1748</v>
      </c>
      <c r="D215" s="200"/>
      <c r="E215" s="200"/>
      <c r="F215" s="221">
        <v>1</v>
      </c>
      <c r="G215" s="257"/>
      <c r="H215" s="325" t="s">
        <v>1789</v>
      </c>
      <c r="I215" s="325"/>
      <c r="J215" s="325"/>
      <c r="K215" s="269"/>
    </row>
    <row r="216" spans="2:11" customFormat="1" ht="15" customHeight="1" x14ac:dyDescent="0.2">
      <c r="B216" s="268"/>
      <c r="C216" s="200"/>
      <c r="D216" s="200"/>
      <c r="E216" s="200"/>
      <c r="F216" s="221">
        <v>2</v>
      </c>
      <c r="G216" s="257"/>
      <c r="H216" s="325" t="s">
        <v>1790</v>
      </c>
      <c r="I216" s="325"/>
      <c r="J216" s="325"/>
      <c r="K216" s="269"/>
    </row>
    <row r="217" spans="2:11" customFormat="1" ht="15" customHeight="1" x14ac:dyDescent="0.2">
      <c r="B217" s="268"/>
      <c r="C217" s="200"/>
      <c r="D217" s="200"/>
      <c r="E217" s="200"/>
      <c r="F217" s="221">
        <v>3</v>
      </c>
      <c r="G217" s="257"/>
      <c r="H217" s="325" t="s">
        <v>1791</v>
      </c>
      <c r="I217" s="325"/>
      <c r="J217" s="325"/>
      <c r="K217" s="269"/>
    </row>
    <row r="218" spans="2:11" customFormat="1" ht="15" customHeight="1" x14ac:dyDescent="0.2">
      <c r="B218" s="268"/>
      <c r="C218" s="200"/>
      <c r="D218" s="200"/>
      <c r="E218" s="200"/>
      <c r="F218" s="221">
        <v>4</v>
      </c>
      <c r="G218" s="257"/>
      <c r="H218" s="325" t="s">
        <v>1792</v>
      </c>
      <c r="I218" s="325"/>
      <c r="J218" s="325"/>
      <c r="K218" s="269"/>
    </row>
    <row r="219" spans="2:11" customFormat="1" ht="12.75" customHeight="1" x14ac:dyDescent="0.2">
      <c r="B219" s="270"/>
      <c r="C219" s="271"/>
      <c r="D219" s="271"/>
      <c r="E219" s="271"/>
      <c r="F219" s="271"/>
      <c r="G219" s="271"/>
      <c r="H219" s="271"/>
      <c r="I219" s="271"/>
      <c r="J219" s="271"/>
      <c r="K219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ARS - Stavební část</vt:lpstr>
      <vt:lpstr>ZTI - Zdravotně technické...</vt:lpstr>
      <vt:lpstr>VZT - Vzduchotechnika</vt:lpstr>
      <vt:lpstr>VYT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'VRN - Vedlejší rozpočtové...'!Názvy_tisku</vt:lpstr>
      <vt:lpstr>'VYT - Vytápění'!Názvy_tisku</vt:lpstr>
      <vt:lpstr>'VZT - Vzduchotechnika'!Názvy_tisku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'VRN - Vedlejší rozpočtové...'!Oblast_tisku</vt:lpstr>
      <vt:lpstr>'VYT - Vytápění'!Oblast_tisku</vt:lpstr>
      <vt:lpstr>'VZT - Vzduchotechnika'!Oblast_tisku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2025-04-22T12:15:04Z</dcterms:created>
  <dcterms:modified xsi:type="dcterms:W3CDTF">2025-04-22T13:34:17Z</dcterms:modified>
</cp:coreProperties>
</file>